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_rels/sheet18.xml.rels" ContentType="application/vnd.openxmlformats-package.relationships+xml"/>
  <Override PartName="/xl/worksheets/_rels/sheet19.xml.rels" ContentType="application/vnd.openxmlformats-package.relationships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comments19.xml" ContentType="application/vnd.openxmlformats-officedocument.spreadsheetml.comments+xml"/>
  <Override PartName="/xl/sharedStrings.xml" ContentType="application/vnd.openxmlformats-officedocument.spreadsheetml.sharedStrings+xml"/>
  <Override PartName="/xl/comments18.xml" ContentType="application/vnd.openxmlformats-officedocument.spreadsheetml.comments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26"/>
  </bookViews>
  <sheets>
    <sheet name="Almoxarife" sheetId="1" state="visible" r:id="rId2"/>
    <sheet name="Auxiliar de lavanderia" sheetId="2" state="visible" r:id="rId3"/>
    <sheet name="Atendente balconista" sheetId="3" state="visible" r:id="rId4"/>
    <sheet name="Contínuo com e sem Adc. Noturno" sheetId="4" state="visible" r:id="rId5"/>
    <sheet name="Copeiro" sheetId="5" state="visible" r:id="rId6"/>
    <sheet name="Encarregado" sheetId="6" state="visible" r:id="rId7"/>
    <sheet name="Jardineiro" sheetId="7" state="visible" r:id="rId8"/>
    <sheet name="Lavador de automóveis" sheetId="8" state="visible" r:id="rId9"/>
    <sheet name="Limpador de piscinas" sheetId="9" state="visible" r:id="rId10"/>
    <sheet name="Mecânico " sheetId="10" state="visible" r:id="rId11"/>
    <sheet name="Mecânico Líder" sheetId="11" state="visible" r:id="rId12"/>
    <sheet name="Operador fotocopiadora" sheetId="12" state="visible" r:id="rId13"/>
    <sheet name="Téc. Inst. Equip. Aúdio com e sem adic. noturno" sheetId="13" state="visible" r:id="rId14"/>
    <sheet name="Recreador" sheetId="14" state="visible" r:id="rId15"/>
    <sheet name="Téc. Man. Equip. Odonto-Med" sheetId="15" state="visible" r:id="rId16"/>
    <sheet name="Trab. Agrop. em Geral - Diamantina-MG" sheetId="16" state="visible" r:id="rId17"/>
    <sheet name="Trab. Agrop. em Geral - Acúmulo de função - Diamantina-MG" sheetId="17" state="visible" r:id="rId18"/>
    <sheet name="Trab. Agrop. em Geral - Couto-MG" sheetId="18" state="visible" r:id="rId19"/>
    <sheet name="Trab. Agrop. em Geral - Curvelo-MG" sheetId="19" state="visible" r:id="rId20"/>
    <sheet name="Trab. Serv. Coleta de Res. Limpeza" sheetId="20" state="visible" r:id="rId21"/>
    <sheet name="Reformador de móveis" sheetId="21" state="visible" r:id="rId22"/>
    <sheet name="Auxiliar de saúde bucal" sheetId="22" state="visible" r:id="rId23"/>
    <sheet name="Operador de computador" sheetId="23" state="visible" r:id="rId24"/>
    <sheet name="Inst. Rep. Linhas e Aparelhos Telec." sheetId="24" state="visible" r:id="rId25"/>
    <sheet name="Trab. Carga e Descarga" sheetId="25" state="visible" r:id="rId26"/>
    <sheet name="Telefonista" sheetId="26" state="visible" r:id="rId27"/>
    <sheet name="Ajudante de eletricista" sheetId="27" state="visible" r:id="rId28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comments18.xml><?xml version="1.0" encoding="utf-8"?>
<comments xmlns="http://schemas.openxmlformats.org/spreadsheetml/2006/main" xmlns:xdr="http://schemas.openxmlformats.org/drawingml/2006/spreadsheetDrawing">
  <authors>
    <author/>
  </authors>
  <commentList>
    <comment ref="G127" authorId="0">
      <text>
        <r>
          <rPr>
            <sz val="11"/>
            <color rgb="FF000000"/>
            <rFont val="Arial"/>
            <family val="2"/>
          </rPr>
          <t>Valor relativo aos custos do contrato de vigilância, considerando 1/3 dos dias + passagem Dtna-Couto</t>
        </r>
      </text>
    </comment>
  </commentList>
</comments>
</file>

<file path=xl/comments19.xml><?xml version="1.0" encoding="utf-8"?>
<comments xmlns="http://schemas.openxmlformats.org/spreadsheetml/2006/main" xmlns:xdr="http://schemas.openxmlformats.org/drawingml/2006/spreadsheetDrawing">
  <authors>
    <author/>
  </authors>
  <commentList>
    <comment ref="G127" authorId="0">
      <text>
        <r>
          <rPr>
            <sz val="11"/>
            <color rgb="FF000000"/>
            <rFont val="Arial"/>
            <family val="2"/>
          </rPr>
          <t>Valor relativo aos custos do contrato de vigilância, considerando 1/3 dos dias</t>
        </r>
      </text>
    </comment>
  </commentList>
</comments>
</file>

<file path=xl/sharedStrings.xml><?xml version="1.0" encoding="utf-8"?>
<sst xmlns="http://schemas.openxmlformats.org/spreadsheetml/2006/main" count="4654" uniqueCount="136">
  <si>
    <t>PLANILHA DE PREÇO MÉDIO – EQUIPAMENTOS, EPI E UNIFORME LOTE 01</t>
  </si>
  <si>
    <t>Carrinho de carga com capacidade igual ou superior a 200 Kg com 2 (duas) rodas de pneu com câmara de ar.</t>
  </si>
  <si>
    <t>REFERÊNCIA NCM</t>
  </si>
  <si>
    <t>PREÇO 1</t>
  </si>
  <si>
    <t>PREÇO 2</t>
  </si>
  <si>
    <t>PREÇO 3</t>
  </si>
  <si>
    <t>MÉDIA</t>
  </si>
  <si>
    <t>% DEPRECIAÇÃO</t>
  </si>
  <si>
    <t>PRAZO DE VIDA ÚTIL (ANOS)</t>
  </si>
  <si>
    <t>VALOR MENSAL</t>
  </si>
  <si>
    <t>VALOR RATEADO</t>
  </si>
  <si>
    <t>Prancheta de Eucatex tamanho A4 ou OfícioPrancheta de Eucatex tamanho A4 ou Ofício</t>
  </si>
  <si>
    <t>Cinta para Amarração de Carga 0,8 /0,4 Toneladas CC 080 – VONDER-80.14.250.080</t>
  </si>
  <si>
    <t>Par de luvas em raspa com dorso em lona e punho em malha 5 cm</t>
  </si>
  <si>
    <t>Guarda-pó 7/8 de manga curta e brim cinza</t>
  </si>
  <si>
    <t>Capacete de segurança completo com tira jugular</t>
  </si>
  <si>
    <t>Par de botinas de segurança com biqueira de aço</t>
  </si>
  <si>
    <t>Calça de brim cinza</t>
  </si>
  <si>
    <t>Camiseta 100% algodão – Azul turquesa</t>
  </si>
  <si>
    <t>Jaqueta de frio forrada – Azul marinho</t>
  </si>
  <si>
    <t>Crachá em pvc 0,5mm, medindo 8,5x5,4cm, posição vertical, com furo para afixação de cordão </t>
  </si>
  <si>
    <t> Cordão compatível com o crachá.</t>
  </si>
  <si>
    <t>Relógio de ponto biométrico</t>
  </si>
  <si>
    <t>CUSTO MENSAL DOS EQUIPAMENTOS, EPI E UNIFORME</t>
  </si>
  <si>
    <t>CUSTO MENSAL DOS EQUIPAMENTOS</t>
  </si>
  <si>
    <t>CUSTO MENSAL DOS EPI</t>
  </si>
  <si>
    <t>CUSTO MENSAL DOS UNIFORMES</t>
  </si>
  <si>
    <t>PLANILHA DE PREÇO MÉDIO – EPI E UNIFORME LOTE 01</t>
  </si>
  <si>
    <t>Par de botinas de borracha antiaderente cano longo</t>
  </si>
  <si>
    <t>Óculos de segurança contra impacto de partículas</t>
  </si>
  <si>
    <t>Máscara descartável compatível com a atividade</t>
  </si>
  <si>
    <t>Par de luvas PVC cano longo</t>
  </si>
  <si>
    <t>Par de luvas térmica</t>
  </si>
  <si>
    <t>Avental impermeável</t>
  </si>
  <si>
    <t>PLANILHA DE PREÇO MÉDIO – UNIFORME LOTE 01</t>
  </si>
  <si>
    <t>Camisa polo 100% algodão – Azul turquesa</t>
  </si>
  <si>
    <t>Calça em sarja – Preto </t>
  </si>
  <si>
    <t>Par de sapatênis em lona ou camurça – Preto</t>
  </si>
  <si>
    <t>CUSTO MENSAL DOS UNIFORMES E EQUIPAMENTOS</t>
  </si>
  <si>
    <r>
      <rPr>
        <b val="true"/>
        <sz val="12"/>
        <color rgb="FF000000"/>
        <rFont val="Arial"/>
        <family val="2"/>
      </rPr>
      <t>CUSTO MENSAL DOS EPI </t>
    </r>
    <r>
      <rPr>
        <b val="true"/>
        <sz val="12"/>
        <color rgb="FFCE181E"/>
        <rFont val="Arial"/>
        <family val="2"/>
      </rPr>
      <t>(NÃO TEM EPI PARA O POSTO EM QUESTÃO)</t>
    </r>
  </si>
  <si>
    <t>Calça em sarja – Preto</t>
  </si>
  <si>
    <t>Calçado contínuo</t>
  </si>
  <si>
    <t>CUSTO MENSAL DOS EQUIPAMENTOS </t>
  </si>
  <si>
    <t>Kit uniforme copeiro</t>
  </si>
  <si>
    <t>Camiseta 100% algodão – Branco</t>
  </si>
  <si>
    <t>Calçado copeiro</t>
  </si>
  <si>
    <t>Motocicleta 150 cilindradas ou superior, 4 tempos, estilo ON/OFF ROAD</t>
  </si>
  <si>
    <t>Baú Moto 80L Pro Tork com suporte removível compatível com o modelo da motocicleta</t>
  </si>
  <si>
    <t>Gasolina</t>
  </si>
  <si>
    <t>Capacete motociclista</t>
  </si>
  <si>
    <t>Par de joelheiras</t>
  </si>
  <si>
    <t>Par de cotoveleiras</t>
  </si>
  <si>
    <t>Par de luvas de motociclista</t>
  </si>
  <si>
    <t>Protetor solar com repelente – FPS 30 ou superior (120 ml)</t>
  </si>
  <si>
    <t>Cinto de Segurança, tipo paraquedista com duplo talabarte</t>
  </si>
  <si>
    <t>Talabarte duplo</t>
  </si>
  <si>
    <t>Trava quedas</t>
  </si>
  <si>
    <t>Jaqueta de frio forrada – Azul Marinho</t>
  </si>
  <si>
    <t>Telefone Móvel com chip (Celular)</t>
  </si>
  <si>
    <t>Plano Controle</t>
  </si>
  <si>
    <t>CUSTO MENSAL DO PLANO CONTROLE</t>
  </si>
  <si>
    <t>CUSTO MENSAL DA GASOLINA</t>
  </si>
  <si>
    <t>TOTAL</t>
  </si>
  <si>
    <t>Roçadeira lateral a gasolina profissional 43 cc</t>
  </si>
  <si>
    <t>Lâmina genuína para roçadeira 3 (três) pontas</t>
  </si>
  <si>
    <t>Pulverizador Intech Machine Costal Manual GP2000</t>
  </si>
  <si>
    <t>Tesoura para Grama 12 pol.</t>
  </si>
  <si>
    <t>Alicate de poda profissional cabo telescópico</t>
  </si>
  <si>
    <t>8203.20</t>
  </si>
  <si>
    <t>Vassoura metálica de jardim 22 dentes com cabo de madeira (Rastelo para Grama)</t>
  </si>
  <si>
    <t>Ancinho Curvo Robusto 12 dentes com cabo de madeira (Rastelo para Jardim)</t>
  </si>
  <si>
    <t>Enxada de aço larga de 30 cm com cabo de madeira</t>
  </si>
  <si>
    <t>´</t>
  </si>
  <si>
    <t>Enxadinha para jardim com cabo de madeira</t>
  </si>
  <si>
    <t>Carrinho de mão 50 litros ou superior com rodas de pneu com câmara de ar</t>
  </si>
  <si>
    <t>Óleo 2 tempos</t>
  </si>
  <si>
    <t>Touca árabe com aba</t>
  </si>
  <si>
    <t>Abafador de ruído tipo concha (proteção contra o ruído emitido pela roçadeira)</t>
  </si>
  <si>
    <t>Par de luvas nitrílica</t>
  </si>
  <si>
    <t>Par de luvas de proteção contra agentes cortantes</t>
  </si>
  <si>
    <t>Perneira de proteção contra agentes abrasivos, escoriantes e animais peçonhentos</t>
  </si>
  <si>
    <t>Conjunto hidrorrepelente com capuz para aplicação de agrotóxicos/herbicida</t>
  </si>
  <si>
    <t>Respirador facial contra produtos químicos</t>
  </si>
  <si>
    <t>Capa em PVC resistente para proteção contra chuva</t>
  </si>
  <si>
    <t>Camiseta 100% algodão manga longa – Azul Turquesa</t>
  </si>
  <si>
    <t>CUSTO MENSAL DO EPI</t>
  </si>
  <si>
    <t>PLANILHA DE PREÇO MÉDIO –  EPI E UNIFORME LOTE 01</t>
  </si>
  <si>
    <t>Protetor facial incolor</t>
  </si>
  <si>
    <t>Protetor auricular do tipo inserção (plug)</t>
  </si>
  <si>
    <t>Avental em raspa sem emenda</t>
  </si>
  <si>
    <t>Creme de proteção para pele (luva química) 200 g compatível com a atividade</t>
  </si>
  <si>
    <t>Macacão mecânico de brim manga curta – cinza</t>
  </si>
  <si>
    <t>CUSTO MENSAL DOS UNIFORMES, EQUIPAMENTOS, EPI’S, TELEFONE E PLANO</t>
  </si>
  <si>
    <t>Vestimenta de segurança para proteção de todo o corpo contra arcos voltaicos e agentes mecânicos formado por calça e blusão com faixa refletiva</t>
  </si>
  <si>
    <t>Capacete de segurança com aba total para proteção contra impactos e contra choques elétricos</t>
  </si>
  <si>
    <t>Óculos de proteção compatível com a atividade</t>
  </si>
  <si>
    <t>Par de luvas de segurança isolante compatível com a atividade</t>
  </si>
  <si>
    <t>Par de luvas de pelica</t>
  </si>
  <si>
    <t>Talco neutro 100 g</t>
  </si>
  <si>
    <t>Manga de segurança isolantes para proteção dos braços e antebraços contra choques elétricos</t>
  </si>
  <si>
    <t>Calçados de segurança para proteção contra agentes mecânicos e choques elétricos</t>
  </si>
  <si>
    <t>Calça</t>
  </si>
  <si>
    <t>Bermuda</t>
  </si>
  <si>
    <t>Tênis para treino – preto</t>
  </si>
  <si>
    <t>Pá Ajuntadeira de bico nº 03 com cabo de madeira em Y</t>
  </si>
  <si>
    <t>Facão para mato em aço carbono 16 pol. com cabo de polipropileno</t>
  </si>
  <si>
    <t>Travaquedas</t>
  </si>
  <si>
    <t>SUBSÍDIO AO TRANSPORTE DTNA-JK (FERIADOS)</t>
  </si>
  <si>
    <t>Motosserra à Gasolina 38,2 cc com sabre de 16 Pol. HUSQVARNA - 236E</t>
  </si>
  <si>
    <t>Podador de galhos à gasolina 2T 33 cc VULCAN – VP3300L</t>
  </si>
  <si>
    <t>Vestimenta de segurança para operação de motosserra e motopoda, composto por calça e camisa motosserrista anti-corte</t>
  </si>
  <si>
    <t>Capacete motosserrista com kit protetor facial em tela e abafador de ruído</t>
  </si>
  <si>
    <t>Par de luva de segurança para motosserrista</t>
  </si>
  <si>
    <t>Par de perneira de proteção compatível coma a atividade de motosserrista</t>
  </si>
  <si>
    <t>Pulverizador Costal Manual 20L</t>
  </si>
  <si>
    <t>SUBSÍDIO AO TRANSPORTE COUTO-FZ. RIO MANSO</t>
  </si>
  <si>
    <t>SUBSÍDIO AO TRANSPORTE CURVELO-MOURA</t>
  </si>
  <si>
    <t>Calça em sarja – Branca</t>
  </si>
  <si>
    <t>Jaqueta de frio forrada – Branco</t>
  </si>
  <si>
    <t>Tênis branco</t>
  </si>
  <si>
    <t>Pen drive 32 GB</t>
  </si>
  <si>
    <t>Kit jogo de chave de precisão 31 peças TE – 6036ª – TELIJIA ou superior</t>
  </si>
  <si>
    <t>Alicate de corte diagonal 6 pol. EXCELLENT 8VN</t>
  </si>
  <si>
    <t>Bolsa para ferramentas em lona VONDER</t>
  </si>
  <si>
    <t>Limpa contato elétrico spray 290 ml RADNAQ – 6020</t>
  </si>
  <si>
    <t>Pincel chato orelha de boi CONDOR Ref. 446 nº20</t>
  </si>
  <si>
    <t>Escada Multifuncional 4X4 em alumínio 16 degraus suporta até 150 kg MOR</t>
  </si>
  <si>
    <t>Alicate Crimpador para cabo RJ11, RJ 12 e RJ45 titanium 4662</t>
  </si>
  <si>
    <t>Alicate Inserção Punch Down 314 KR</t>
  </si>
  <si>
    <t>Testador de cabos LAN TCL 101 HYX</t>
  </si>
  <si>
    <t>Bolsa para ferramentas em lona</t>
  </si>
  <si>
    <t>Prancheta de Eucatex tamanho A4 ou Ofício</t>
  </si>
  <si>
    <t>Cinta Ergonômica Abdominal</t>
  </si>
  <si>
    <t>Par de sapatênis em lona ou camurça – Preto </t>
  </si>
  <si>
    <t>PLANILHA DE PREÇO MÉDIO – EPI UNIFORME LOTE 01</t>
  </si>
  <si>
    <t>Perneira de segurança isolantes para proteção da perna contra choques elétricos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</si>
</sst>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[$R$-416]\ #,##0.00;[RED]\-[$R$-416]\ #,##0.00"/>
    <numFmt numFmtId="166" formatCode="0.00%"/>
    <numFmt numFmtId="167" formatCode="#,##0"/>
    <numFmt numFmtId="168" formatCode="[$R$-416]\ #,##0.00;[RED][$R$-416]\ #,##0.00"/>
    <numFmt numFmtId="169" formatCode="#,##0.00"/>
  </numFmts>
  <fonts count="11">
    <font>
      <sz val="11"/>
      <color rgb="FF00000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Arial"/>
      <family val="2"/>
    </font>
    <font>
      <b val="true"/>
      <sz val="12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b val="true"/>
      <sz val="12"/>
      <color rgb="FF000000"/>
      <name val="Arial"/>
      <family val="2"/>
    </font>
    <font>
      <b val="true"/>
      <sz val="12"/>
      <color rgb="FFCE181E"/>
      <name val="Arial"/>
      <family val="2"/>
    </font>
    <font>
      <b val="true"/>
      <sz val="11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66FFFF"/>
        <bgColor rgb="FF33CCCC"/>
      </patternFill>
    </fill>
    <fill>
      <patternFill patternType="solid">
        <fgColor rgb="FFFF9900"/>
        <bgColor rgb="FFFFCC00"/>
      </patternFill>
    </fill>
    <fill>
      <patternFill patternType="solid">
        <fgColor rgb="FF99FF66"/>
        <bgColor rgb="FF99CC00"/>
      </patternFill>
    </fill>
    <fill>
      <patternFill patternType="solid">
        <fgColor rgb="FF00CCFF"/>
        <bgColor rgb="FF33CCCC"/>
      </patternFill>
    </fill>
    <fill>
      <patternFill patternType="solid">
        <fgColor rgb="FFFF6600"/>
        <bgColor rgb="FFFF9900"/>
      </patternFill>
    </fill>
    <fill>
      <patternFill patternType="solid">
        <fgColor rgb="FFFFFFFF"/>
        <bgColor rgb="FFFFFFCC"/>
      </patternFill>
    </fill>
    <fill>
      <patternFill patternType="solid">
        <fgColor rgb="FFF37B70"/>
        <bgColor rgb="FFFF99CC"/>
      </patternFill>
    </fill>
    <fill>
      <patternFill patternType="solid">
        <fgColor rgb="FFFFCC00"/>
        <bgColor rgb="FFFFFF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8" fillId="3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5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5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6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6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6" fillId="7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7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7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8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8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9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9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1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1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8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8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8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8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7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7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CE181E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37B7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9FF66"/>
      <rgbColor rgb="FFFFFF99"/>
      <rgbColor rgb="FF66FF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worksheet" Target="worksheets/sheet26.xml"/><Relationship Id="rId28" Type="http://schemas.openxmlformats.org/officeDocument/2006/relationships/worksheet" Target="worksheets/sheet27.xml"/><Relationship Id="rId29" Type="http://schemas.openxmlformats.org/officeDocument/2006/relationships/sharedStrings" Target="sharedStrings.xml"/>
</Relationships>
</file>

<file path=xl/worksheets/_rels/sheet18.xml.rels><?xml version="1.0" encoding="UTF-8"?>
<Relationships xmlns="http://schemas.openxmlformats.org/package/2006/relationships"><Relationship Id="rId1" Type="http://schemas.openxmlformats.org/officeDocument/2006/relationships/comments" Target="../comments18.xml"/><Relationship Id="rId2" Type="http://schemas.openxmlformats.org/officeDocument/2006/relationships/vmlDrawing" Target="../drawings/vmlDrawing1.vml"/>
</Relationships>
</file>

<file path=xl/worksheets/_rels/sheet19.xml.rels><?xml version="1.0" encoding="UTF-8"?>
<Relationships xmlns="http://schemas.openxmlformats.org/package/2006/relationships"><Relationship Id="rId1" Type="http://schemas.openxmlformats.org/officeDocument/2006/relationships/comments" Target="../comments19.xml"/><Relationship Id="rId2" Type="http://schemas.openxmlformats.org/officeDocument/2006/relationships/vmlDrawing" Target="../drawings/vmlDrawing2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65536"/>
  <sheetViews>
    <sheetView windowProtection="false" showFormulas="false" showGridLines="true" showRowColHeaders="true" showZeros="true" rightToLeft="false" tabSelected="false" showOutlineSymbols="true" defaultGridColor="true" view="normal" topLeftCell="A49" colorId="64" zoomScale="85" zoomScaleNormal="85" zoomScalePageLayoutView="100" workbookViewId="0">
      <selection pane="topLeft" activeCell="H66" activeCellId="0" sqref="H66"/>
    </sheetView>
  </sheetViews>
  <sheetFormatPr defaultRowHeight="14.05"/>
  <cols>
    <col collapsed="false" hidden="false" max="4" min="1" style="0" width="12.953488372093"/>
    <col collapsed="false" hidden="false" max="5" min="5" style="0" width="18.3860465116279"/>
    <col collapsed="false" hidden="false" max="6" min="6" style="0" width="29.5348837209302"/>
    <col collapsed="false" hidden="false" max="7" min="7" style="0" width="17.0651162790698"/>
    <col collapsed="false" hidden="false" max="8" min="8" style="0" width="18.8186046511628"/>
    <col collapsed="false" hidden="false" max="9" min="9" style="0" width="17.2139534883721"/>
    <col collapsed="false" hidden="false" max="1025" min="10" style="0" width="9.3953488372093"/>
  </cols>
  <sheetData>
    <row r="1" customFormat="false" ht="17.6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</row>
    <row r="2" customFormat="false" ht="14.05" hidden="false" customHeight="fals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8.65" hidden="false" customHeight="true" outlineLevel="0" collapsed="false">
      <c r="A3" s="3" t="s">
        <v>1</v>
      </c>
      <c r="B3" s="3"/>
      <c r="C3" s="3"/>
      <c r="D3" s="3"/>
      <c r="E3" s="3"/>
      <c r="F3" s="3"/>
      <c r="G3" s="3"/>
      <c r="H3" s="3"/>
      <c r="I3" s="4" t="s">
        <v>2</v>
      </c>
    </row>
    <row r="4" customFormat="false" ht="15.25" hidden="false" customHeight="false" outlineLevel="0" collapsed="false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6" t="s">
        <v>8</v>
      </c>
      <c r="G4" s="6" t="s">
        <v>9</v>
      </c>
      <c r="H4" s="5" t="s">
        <v>10</v>
      </c>
      <c r="I4" s="7" t="n">
        <v>8205</v>
      </c>
    </row>
    <row r="5" customFormat="false" ht="15.25" hidden="false" customHeight="false" outlineLevel="0" collapsed="false">
      <c r="A5" s="8" t="n">
        <v>196.81</v>
      </c>
      <c r="B5" s="8" t="n">
        <v>188.88</v>
      </c>
      <c r="C5" s="8" t="n">
        <v>239</v>
      </c>
      <c r="D5" s="8" t="n">
        <f aca="false">(A5+B5+C5)/3</f>
        <v>208.23</v>
      </c>
      <c r="E5" s="9" t="n">
        <v>0.2</v>
      </c>
      <c r="F5" s="10" t="n">
        <v>5</v>
      </c>
      <c r="G5" s="8" t="n">
        <f aca="false">(D5/F5)/12*4</f>
        <v>13.882</v>
      </c>
      <c r="H5" s="8" t="n">
        <f aca="false">G5/4</f>
        <v>3.4705</v>
      </c>
      <c r="I5" s="11"/>
    </row>
    <row r="6" customFormat="false" ht="14.05" hidden="false" customHeight="false" outlineLevel="0" collapsed="false">
      <c r="I6" s="11"/>
    </row>
    <row r="7" customFormat="false" ht="17.4" hidden="false" customHeight="true" outlineLevel="0" collapsed="false">
      <c r="A7" s="3" t="s">
        <v>11</v>
      </c>
      <c r="B7" s="3"/>
      <c r="C7" s="3"/>
      <c r="D7" s="3"/>
      <c r="E7" s="3"/>
      <c r="F7" s="3"/>
      <c r="G7" s="3"/>
      <c r="H7" s="3"/>
      <c r="I7" s="4" t="s">
        <v>2</v>
      </c>
    </row>
    <row r="8" customFormat="false" ht="15.25" hidden="false" customHeight="false" outlineLevel="0" collapsed="false">
      <c r="A8" s="5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6" t="s">
        <v>8</v>
      </c>
      <c r="G8" s="5" t="s">
        <v>9</v>
      </c>
      <c r="H8" s="5" t="s">
        <v>10</v>
      </c>
      <c r="I8" s="7"/>
    </row>
    <row r="9" customFormat="false" ht="15.25" hidden="false" customHeight="false" outlineLevel="0" collapsed="false">
      <c r="A9" s="8" t="n">
        <v>9.6</v>
      </c>
      <c r="B9" s="8" t="n">
        <v>4.7</v>
      </c>
      <c r="C9" s="8" t="n">
        <v>3.81</v>
      </c>
      <c r="D9" s="8" t="n">
        <f aca="false">(A9+B9+C9)/3</f>
        <v>6.03666666666667</v>
      </c>
      <c r="E9" s="9" t="n">
        <v>0.2</v>
      </c>
      <c r="F9" s="10" t="n">
        <v>5</v>
      </c>
      <c r="G9" s="8" t="n">
        <f aca="false">(D9/F9)/12*4</f>
        <v>0.402444444444444</v>
      </c>
      <c r="H9" s="8" t="n">
        <f aca="false">G9/4</f>
        <v>0.100611111111111</v>
      </c>
      <c r="I9" s="11"/>
    </row>
    <row r="10" customFormat="false" ht="14.05" hidden="false" customHeight="false" outlineLevel="0" collapsed="false">
      <c r="I10" s="11"/>
    </row>
    <row r="11" customFormat="false" ht="17.4" hidden="false" customHeight="true" outlineLevel="0" collapsed="false">
      <c r="A11" s="3" t="s">
        <v>12</v>
      </c>
      <c r="B11" s="3"/>
      <c r="C11" s="3"/>
      <c r="D11" s="3"/>
      <c r="E11" s="3"/>
      <c r="F11" s="3"/>
      <c r="G11" s="3"/>
      <c r="H11" s="3"/>
      <c r="I11" s="4" t="s">
        <v>2</v>
      </c>
    </row>
    <row r="12" customFormat="false" ht="15.25" hidden="false" customHeight="false" outlineLevel="0" collapsed="false">
      <c r="A12" s="5" t="s">
        <v>3</v>
      </c>
      <c r="B12" s="5" t="s">
        <v>4</v>
      </c>
      <c r="C12" s="5" t="s">
        <v>5</v>
      </c>
      <c r="D12" s="5" t="s">
        <v>6</v>
      </c>
      <c r="E12" s="5" t="s">
        <v>7</v>
      </c>
      <c r="F12" s="6" t="s">
        <v>8</v>
      </c>
      <c r="G12" s="5" t="s">
        <v>9</v>
      </c>
      <c r="H12" s="5" t="s">
        <v>10</v>
      </c>
      <c r="I12" s="6"/>
    </row>
    <row r="13" customFormat="false" ht="15.25" hidden="false" customHeight="false" outlineLevel="0" collapsed="false">
      <c r="A13" s="8" t="n">
        <v>24.43</v>
      </c>
      <c r="B13" s="8" t="n">
        <v>24.43</v>
      </c>
      <c r="C13" s="8" t="n">
        <v>22.71</v>
      </c>
      <c r="D13" s="8" t="n">
        <f aca="false">(A13+B13+C13)/3</f>
        <v>23.8566666666667</v>
      </c>
      <c r="E13" s="9" t="n">
        <v>1</v>
      </c>
      <c r="F13" s="10" t="n">
        <v>1</v>
      </c>
      <c r="G13" s="8" t="n">
        <f aca="false">(D13/F13)/12*4</f>
        <v>7.95222222222222</v>
      </c>
      <c r="H13" s="8" t="n">
        <f aca="false">G13/4</f>
        <v>1.98805555555556</v>
      </c>
      <c r="I13" s="11"/>
    </row>
    <row r="14" customFormat="false" ht="14.05" hidden="false" customHeight="false" outlineLevel="0" collapsed="false">
      <c r="I14" s="11"/>
    </row>
    <row r="15" customFormat="false" ht="18.65" hidden="false" customHeight="true" outlineLevel="0" collapsed="false">
      <c r="A15" s="3" t="s">
        <v>13</v>
      </c>
      <c r="B15" s="3"/>
      <c r="C15" s="3"/>
      <c r="D15" s="3"/>
      <c r="E15" s="3"/>
      <c r="F15" s="3"/>
      <c r="G15" s="3"/>
      <c r="H15" s="3"/>
      <c r="I15" s="4" t="s">
        <v>2</v>
      </c>
    </row>
    <row r="16" customFormat="false" ht="15.25" hidden="false" customHeight="false" outlineLevel="0" collapsed="false">
      <c r="A16" s="5" t="s">
        <v>3</v>
      </c>
      <c r="B16" s="5" t="s">
        <v>4</v>
      </c>
      <c r="C16" s="5" t="s">
        <v>5</v>
      </c>
      <c r="D16" s="5" t="s">
        <v>6</v>
      </c>
      <c r="E16" s="5" t="s">
        <v>7</v>
      </c>
      <c r="F16" s="6" t="s">
        <v>8</v>
      </c>
      <c r="G16" s="6" t="s">
        <v>9</v>
      </c>
      <c r="H16" s="5" t="s">
        <v>10</v>
      </c>
      <c r="I16" s="7"/>
    </row>
    <row r="17" customFormat="false" ht="15.25" hidden="false" customHeight="false" outlineLevel="0" collapsed="false">
      <c r="A17" s="8" t="n">
        <v>8.3</v>
      </c>
      <c r="B17" s="8" t="n">
        <v>19.99</v>
      </c>
      <c r="C17" s="8" t="n">
        <v>12.11</v>
      </c>
      <c r="D17" s="8" t="n">
        <f aca="false">(A17+B17+C17)/3</f>
        <v>13.4666666666667</v>
      </c>
      <c r="E17" s="9" t="n">
        <v>1</v>
      </c>
      <c r="F17" s="10" t="n">
        <v>1</v>
      </c>
      <c r="G17" s="8" t="n">
        <f aca="false">(D17/F17)/12*16</f>
        <v>17.9555555555556</v>
      </c>
      <c r="H17" s="8" t="n">
        <f aca="false">G17/4</f>
        <v>4.48888888888889</v>
      </c>
      <c r="I17" s="11"/>
    </row>
    <row r="18" customFormat="false" ht="14.05" hidden="false" customHeight="false" outlineLevel="0" collapsed="false">
      <c r="I18" s="11"/>
    </row>
    <row r="19" customFormat="false" ht="18.65" hidden="false" customHeight="true" outlineLevel="0" collapsed="false">
      <c r="A19" s="3" t="s">
        <v>14</v>
      </c>
      <c r="B19" s="3"/>
      <c r="C19" s="3"/>
      <c r="D19" s="3"/>
      <c r="E19" s="3"/>
      <c r="F19" s="3"/>
      <c r="G19" s="3"/>
      <c r="H19" s="3"/>
      <c r="I19" s="4" t="s">
        <v>2</v>
      </c>
    </row>
    <row r="20" customFormat="false" ht="15.25" hidden="false" customHeight="false" outlineLevel="0" collapsed="false">
      <c r="A20" s="5" t="s">
        <v>3</v>
      </c>
      <c r="B20" s="5" t="s">
        <v>4</v>
      </c>
      <c r="C20" s="5" t="s">
        <v>5</v>
      </c>
      <c r="D20" s="5" t="s">
        <v>6</v>
      </c>
      <c r="E20" s="5" t="s">
        <v>7</v>
      </c>
      <c r="F20" s="6" t="s">
        <v>8</v>
      </c>
      <c r="G20" s="6" t="s">
        <v>9</v>
      </c>
      <c r="H20" s="5" t="s">
        <v>10</v>
      </c>
      <c r="I20" s="7"/>
    </row>
    <row r="21" customFormat="false" ht="15.25" hidden="false" customHeight="false" outlineLevel="0" collapsed="false">
      <c r="A21" s="8" t="n">
        <v>50.9</v>
      </c>
      <c r="B21" s="8" t="n">
        <v>53.3</v>
      </c>
      <c r="C21" s="8" t="n">
        <v>53</v>
      </c>
      <c r="D21" s="8" t="n">
        <f aca="false">(A21+B21+C21)/3</f>
        <v>52.4</v>
      </c>
      <c r="E21" s="9" t="n">
        <v>1</v>
      </c>
      <c r="F21" s="10" t="n">
        <v>1</v>
      </c>
      <c r="G21" s="8" t="n">
        <f aca="false">(D21/F21)/12*4</f>
        <v>17.4666666666667</v>
      </c>
      <c r="H21" s="8" t="n">
        <f aca="false">G21/4</f>
        <v>4.36666666666667</v>
      </c>
      <c r="I21" s="11"/>
    </row>
    <row r="22" customFormat="false" ht="14.05" hidden="false" customHeight="false" outlineLevel="0" collapsed="false">
      <c r="I22" s="11"/>
    </row>
    <row r="23" customFormat="false" ht="17.4" hidden="false" customHeight="true" outlineLevel="0" collapsed="false">
      <c r="A23" s="3" t="s">
        <v>15</v>
      </c>
      <c r="B23" s="3"/>
      <c r="C23" s="3"/>
      <c r="D23" s="3"/>
      <c r="E23" s="3"/>
      <c r="F23" s="3"/>
      <c r="G23" s="3"/>
      <c r="H23" s="3"/>
      <c r="I23" s="4" t="s">
        <v>2</v>
      </c>
    </row>
    <row r="24" customFormat="false" ht="15.25" hidden="false" customHeight="false" outlineLevel="0" collapsed="false">
      <c r="A24" s="5" t="s">
        <v>3</v>
      </c>
      <c r="B24" s="5" t="s">
        <v>4</v>
      </c>
      <c r="C24" s="5" t="s">
        <v>5</v>
      </c>
      <c r="D24" s="5" t="s">
        <v>6</v>
      </c>
      <c r="E24" s="5" t="s">
        <v>7</v>
      </c>
      <c r="F24" s="6" t="s">
        <v>8</v>
      </c>
      <c r="G24" s="5" t="s">
        <v>9</v>
      </c>
      <c r="H24" s="5" t="s">
        <v>10</v>
      </c>
      <c r="I24" s="7"/>
    </row>
    <row r="25" customFormat="false" ht="15.25" hidden="false" customHeight="false" outlineLevel="0" collapsed="false">
      <c r="A25" s="8" t="n">
        <v>31.7</v>
      </c>
      <c r="B25" s="8" t="n">
        <v>29.99</v>
      </c>
      <c r="C25" s="8" t="n">
        <v>25.84</v>
      </c>
      <c r="D25" s="8" t="n">
        <f aca="false">(A25+B25+C25)/3</f>
        <v>29.1766666666667</v>
      </c>
      <c r="E25" s="9" t="n">
        <v>1</v>
      </c>
      <c r="F25" s="10" t="n">
        <v>1</v>
      </c>
      <c r="G25" s="8" t="n">
        <f aca="false">(D25/F25)/12*4</f>
        <v>9.72555555555556</v>
      </c>
      <c r="H25" s="8" t="n">
        <f aca="false">G25/4</f>
        <v>2.43138888888889</v>
      </c>
      <c r="I25" s="11"/>
    </row>
    <row r="26" customFormat="false" ht="14.05" hidden="false" customHeight="false" outlineLevel="0" collapsed="false">
      <c r="I26" s="11"/>
    </row>
    <row r="27" customFormat="false" ht="17.4" hidden="false" customHeight="true" outlineLevel="0" collapsed="false">
      <c r="A27" s="3" t="s">
        <v>16</v>
      </c>
      <c r="B27" s="3"/>
      <c r="C27" s="3"/>
      <c r="D27" s="3"/>
      <c r="E27" s="3"/>
      <c r="F27" s="3"/>
      <c r="G27" s="3"/>
      <c r="H27" s="3"/>
      <c r="I27" s="4" t="s">
        <v>2</v>
      </c>
    </row>
    <row r="28" customFormat="false" ht="15.25" hidden="false" customHeight="false" outlineLevel="0" collapsed="false">
      <c r="A28" s="5" t="s">
        <v>3</v>
      </c>
      <c r="B28" s="5" t="s">
        <v>4</v>
      </c>
      <c r="C28" s="5" t="s">
        <v>5</v>
      </c>
      <c r="D28" s="5" t="s">
        <v>6</v>
      </c>
      <c r="E28" s="5" t="s">
        <v>7</v>
      </c>
      <c r="F28" s="6" t="s">
        <v>8</v>
      </c>
      <c r="G28" s="5" t="s">
        <v>9</v>
      </c>
      <c r="H28" s="5" t="s">
        <v>10</v>
      </c>
      <c r="I28" s="6"/>
    </row>
    <row r="29" customFormat="false" ht="15.25" hidden="false" customHeight="false" outlineLevel="0" collapsed="false">
      <c r="A29" s="8" t="n">
        <v>75.16</v>
      </c>
      <c r="B29" s="8" t="n">
        <v>44.33</v>
      </c>
      <c r="C29" s="8" t="n">
        <v>72.9</v>
      </c>
      <c r="D29" s="8" t="n">
        <f aca="false">(A29+B29+C29)/3</f>
        <v>64.13</v>
      </c>
      <c r="E29" s="9" t="n">
        <v>1</v>
      </c>
      <c r="F29" s="10" t="n">
        <v>1</v>
      </c>
      <c r="G29" s="8" t="n">
        <f aca="false">(D29/F29)/12*4</f>
        <v>21.3766666666667</v>
      </c>
      <c r="H29" s="8" t="n">
        <f aca="false">G29/4</f>
        <v>5.34416666666667</v>
      </c>
      <c r="I29" s="11"/>
    </row>
    <row r="30" customFormat="false" ht="14.05" hidden="false" customHeight="false" outlineLevel="0" collapsed="false">
      <c r="I30" s="11"/>
    </row>
    <row r="31" customFormat="false" ht="18.65" hidden="false" customHeight="true" outlineLevel="0" collapsed="false">
      <c r="A31" s="3" t="s">
        <v>17</v>
      </c>
      <c r="B31" s="3"/>
      <c r="C31" s="3"/>
      <c r="D31" s="3"/>
      <c r="E31" s="3"/>
      <c r="F31" s="3"/>
      <c r="G31" s="3"/>
      <c r="H31" s="3"/>
      <c r="I31" s="4" t="s">
        <v>2</v>
      </c>
    </row>
    <row r="32" customFormat="false" ht="15.25" hidden="false" customHeight="false" outlineLevel="0" collapsed="false">
      <c r="A32" s="5" t="s">
        <v>3</v>
      </c>
      <c r="B32" s="5" t="s">
        <v>4</v>
      </c>
      <c r="C32" s="5" t="s">
        <v>5</v>
      </c>
      <c r="D32" s="5" t="s">
        <v>6</v>
      </c>
      <c r="E32" s="5" t="s">
        <v>7</v>
      </c>
      <c r="F32" s="6" t="s">
        <v>8</v>
      </c>
      <c r="G32" s="6" t="s">
        <v>9</v>
      </c>
      <c r="H32" s="5" t="s">
        <v>10</v>
      </c>
      <c r="I32" s="7"/>
    </row>
    <row r="33" customFormat="false" ht="15.25" hidden="false" customHeight="false" outlineLevel="0" collapsed="false">
      <c r="A33" s="8" t="n">
        <v>35.56</v>
      </c>
      <c r="B33" s="8" t="n">
        <v>37.9</v>
      </c>
      <c r="C33" s="8" t="n">
        <v>35.5</v>
      </c>
      <c r="D33" s="8" t="n">
        <f aca="false">(A33+B33+C33)/3</f>
        <v>36.32</v>
      </c>
      <c r="E33" s="9" t="n">
        <v>1</v>
      </c>
      <c r="F33" s="10" t="n">
        <v>1</v>
      </c>
      <c r="G33" s="8" t="n">
        <f aca="false">(D33/F33)/12*12</f>
        <v>36.32</v>
      </c>
      <c r="H33" s="8" t="n">
        <f aca="false">G33/4</f>
        <v>9.08</v>
      </c>
      <c r="I33" s="11"/>
    </row>
    <row r="34" customFormat="false" ht="14.05" hidden="false" customHeight="false" outlineLevel="0" collapsed="false">
      <c r="I34" s="11"/>
    </row>
    <row r="35" customFormat="false" ht="17.4" hidden="false" customHeight="true" outlineLevel="0" collapsed="false">
      <c r="A35" s="3" t="s">
        <v>18</v>
      </c>
      <c r="B35" s="3"/>
      <c r="C35" s="3"/>
      <c r="D35" s="3"/>
      <c r="E35" s="3"/>
      <c r="F35" s="3"/>
      <c r="G35" s="3"/>
      <c r="H35" s="3"/>
      <c r="I35" s="4" t="s">
        <v>2</v>
      </c>
    </row>
    <row r="36" customFormat="false" ht="15.25" hidden="false" customHeight="false" outlineLevel="0" collapsed="false">
      <c r="A36" s="5" t="s">
        <v>3</v>
      </c>
      <c r="B36" s="5" t="s">
        <v>4</v>
      </c>
      <c r="C36" s="5" t="s">
        <v>5</v>
      </c>
      <c r="D36" s="5" t="s">
        <v>6</v>
      </c>
      <c r="E36" s="5" t="s">
        <v>7</v>
      </c>
      <c r="F36" s="6" t="s">
        <v>8</v>
      </c>
      <c r="G36" s="5" t="s">
        <v>9</v>
      </c>
      <c r="H36" s="5" t="s">
        <v>10</v>
      </c>
      <c r="I36" s="7"/>
    </row>
    <row r="37" customFormat="false" ht="15.25" hidden="false" customHeight="false" outlineLevel="0" collapsed="false">
      <c r="A37" s="8" t="n">
        <v>16.9</v>
      </c>
      <c r="B37" s="8" t="n">
        <v>9.5</v>
      </c>
      <c r="C37" s="8" t="n">
        <v>10.5</v>
      </c>
      <c r="D37" s="8" t="n">
        <f aca="false">(A37+B37+C37)*2/3</f>
        <v>24.6</v>
      </c>
      <c r="E37" s="9" t="n">
        <v>1</v>
      </c>
      <c r="F37" s="10" t="n">
        <v>1</v>
      </c>
      <c r="G37" s="8" t="n">
        <f aca="false">(D37/F37)/12*24</f>
        <v>49.2</v>
      </c>
      <c r="H37" s="8" t="n">
        <f aca="false">G37/4</f>
        <v>12.3</v>
      </c>
      <c r="I37" s="11"/>
    </row>
    <row r="38" customFormat="false" ht="14.05" hidden="false" customHeight="false" outlineLevel="0" collapsed="false">
      <c r="I38" s="11"/>
    </row>
    <row r="39" customFormat="false" ht="17.4" hidden="false" customHeight="true" outlineLevel="0" collapsed="false">
      <c r="A39" s="3" t="s">
        <v>19</v>
      </c>
      <c r="B39" s="3"/>
      <c r="C39" s="3"/>
      <c r="D39" s="3"/>
      <c r="E39" s="3"/>
      <c r="F39" s="3"/>
      <c r="G39" s="3"/>
      <c r="H39" s="3"/>
      <c r="I39" s="4" t="s">
        <v>2</v>
      </c>
    </row>
    <row r="40" customFormat="false" ht="15.25" hidden="false" customHeight="false" outlineLevel="0" collapsed="false">
      <c r="A40" s="5" t="s">
        <v>3</v>
      </c>
      <c r="B40" s="5" t="s">
        <v>4</v>
      </c>
      <c r="C40" s="5" t="s">
        <v>5</v>
      </c>
      <c r="D40" s="5" t="s">
        <v>6</v>
      </c>
      <c r="E40" s="5" t="s">
        <v>7</v>
      </c>
      <c r="F40" s="6" t="s">
        <v>8</v>
      </c>
      <c r="G40" s="5" t="s">
        <v>9</v>
      </c>
      <c r="H40" s="5" t="s">
        <v>10</v>
      </c>
      <c r="I40" s="6"/>
    </row>
    <row r="41" customFormat="false" ht="15.25" hidden="false" customHeight="false" outlineLevel="0" collapsed="false">
      <c r="A41" s="8" t="n">
        <v>94.9</v>
      </c>
      <c r="B41" s="8" t="n">
        <v>49.9</v>
      </c>
      <c r="C41" s="8" t="n">
        <v>78</v>
      </c>
      <c r="D41" s="8" t="n">
        <f aca="false">(A41+B41+C41)/3</f>
        <v>74.2666666666667</v>
      </c>
      <c r="E41" s="9" t="n">
        <v>1</v>
      </c>
      <c r="F41" s="10" t="n">
        <v>1</v>
      </c>
      <c r="G41" s="8" t="n">
        <f aca="false">(D41/F41)/12*12</f>
        <v>74.2666666666667</v>
      </c>
      <c r="H41" s="8" t="n">
        <f aca="false">G41/4</f>
        <v>18.5666666666667</v>
      </c>
      <c r="I41" s="11"/>
    </row>
    <row r="42" customFormat="false" ht="15" hidden="false" customHeight="false" outlineLevel="0" collapsed="false">
      <c r="A42" s="8"/>
      <c r="B42" s="8"/>
      <c r="C42" s="8"/>
      <c r="D42" s="8"/>
      <c r="E42" s="9"/>
      <c r="F42" s="10"/>
      <c r="G42" s="8"/>
      <c r="H42" s="8"/>
      <c r="I42" s="11"/>
    </row>
    <row r="43" customFormat="false" ht="15" hidden="false" customHeight="false" outlineLevel="0" collapsed="false">
      <c r="A43" s="3" t="s">
        <v>20</v>
      </c>
      <c r="B43" s="3"/>
      <c r="C43" s="3"/>
      <c r="D43" s="3"/>
      <c r="E43" s="3"/>
      <c r="F43" s="3"/>
      <c r="G43" s="3"/>
      <c r="H43" s="3"/>
      <c r="I43" s="4" t="s">
        <v>2</v>
      </c>
    </row>
    <row r="44" customFormat="false" ht="15" hidden="false" customHeight="false" outlineLevel="0" collapsed="false">
      <c r="A44" s="5" t="s">
        <v>3</v>
      </c>
      <c r="B44" s="5" t="s">
        <v>4</v>
      </c>
      <c r="C44" s="5" t="s">
        <v>5</v>
      </c>
      <c r="D44" s="5" t="s">
        <v>6</v>
      </c>
      <c r="E44" s="5" t="s">
        <v>7</v>
      </c>
      <c r="F44" s="6" t="s">
        <v>8</v>
      </c>
      <c r="G44" s="5" t="s">
        <v>9</v>
      </c>
      <c r="H44" s="5" t="s">
        <v>10</v>
      </c>
      <c r="I44" s="11"/>
    </row>
    <row r="45" customFormat="false" ht="15" hidden="false" customHeight="false" outlineLevel="0" collapsed="false">
      <c r="A45" s="8" t="n">
        <v>4.7</v>
      </c>
      <c r="B45" s="8" t="n">
        <v>4.1</v>
      </c>
      <c r="C45" s="8" t="n">
        <v>3.4</v>
      </c>
      <c r="D45" s="8" t="n">
        <f aca="false">(A45+B45+C45)/3</f>
        <v>4.06666666666667</v>
      </c>
      <c r="E45" s="9" t="n">
        <v>1</v>
      </c>
      <c r="F45" s="10" t="n">
        <v>1</v>
      </c>
      <c r="G45" s="8" t="n">
        <f aca="false">(D45/F45)/12*4</f>
        <v>1.35555555555556</v>
      </c>
      <c r="H45" s="8" t="n">
        <f aca="false">G45/4</f>
        <v>0.338888888888889</v>
      </c>
      <c r="I45" s="11"/>
    </row>
    <row r="46" customFormat="false" ht="15" hidden="false" customHeight="false" outlineLevel="0" collapsed="false">
      <c r="A46" s="8"/>
      <c r="B46" s="8"/>
      <c r="C46" s="8"/>
      <c r="D46" s="8"/>
      <c r="E46" s="9"/>
      <c r="F46" s="10"/>
      <c r="G46" s="8"/>
      <c r="H46" s="8"/>
      <c r="I46" s="11"/>
    </row>
    <row r="47" customFormat="false" ht="15" hidden="false" customHeight="false" outlineLevel="0" collapsed="false">
      <c r="A47" s="3" t="s">
        <v>21</v>
      </c>
      <c r="B47" s="3"/>
      <c r="C47" s="3"/>
      <c r="D47" s="3"/>
      <c r="E47" s="3"/>
      <c r="F47" s="3"/>
      <c r="G47" s="3"/>
      <c r="H47" s="3"/>
      <c r="I47" s="4" t="s">
        <v>2</v>
      </c>
    </row>
    <row r="48" customFormat="false" ht="15" hidden="false" customHeight="false" outlineLevel="0" collapsed="false">
      <c r="A48" s="5" t="s">
        <v>3</v>
      </c>
      <c r="B48" s="5" t="s">
        <v>4</v>
      </c>
      <c r="C48" s="5" t="s">
        <v>5</v>
      </c>
      <c r="D48" s="5" t="s">
        <v>6</v>
      </c>
      <c r="E48" s="5" t="s">
        <v>7</v>
      </c>
      <c r="F48" s="6" t="s">
        <v>8</v>
      </c>
      <c r="G48" s="5" t="s">
        <v>9</v>
      </c>
      <c r="H48" s="5" t="s">
        <v>10</v>
      </c>
      <c r="I48" s="11"/>
    </row>
    <row r="49" customFormat="false" ht="15" hidden="false" customHeight="false" outlineLevel="0" collapsed="false">
      <c r="A49" s="8" t="n">
        <v>1.3</v>
      </c>
      <c r="B49" s="8" t="n">
        <v>1.59</v>
      </c>
      <c r="C49" s="8" t="n">
        <v>1.88</v>
      </c>
      <c r="D49" s="8" t="n">
        <f aca="false">(A49+B49+C49)/3</f>
        <v>1.59</v>
      </c>
      <c r="E49" s="9" t="n">
        <v>1</v>
      </c>
      <c r="F49" s="10" t="n">
        <v>1</v>
      </c>
      <c r="G49" s="8" t="n">
        <f aca="false">(D49/F49)/12*4</f>
        <v>0.53</v>
      </c>
      <c r="H49" s="8" t="n">
        <f aca="false">G49/4</f>
        <v>0.1325</v>
      </c>
      <c r="I49" s="11"/>
    </row>
    <row r="50" customFormat="false" ht="15" hidden="false" customHeight="false" outlineLevel="0" collapsed="false">
      <c r="A50" s="8"/>
      <c r="B50" s="8"/>
      <c r="C50" s="8"/>
      <c r="D50" s="8"/>
      <c r="E50" s="9"/>
      <c r="F50" s="10"/>
      <c r="G50" s="8"/>
      <c r="H50" s="8"/>
      <c r="I50" s="11"/>
    </row>
    <row r="51" customFormat="false" ht="15" hidden="false" customHeight="false" outlineLevel="0" collapsed="false">
      <c r="A51" s="3" t="s">
        <v>22</v>
      </c>
      <c r="B51" s="3"/>
      <c r="C51" s="3"/>
      <c r="D51" s="3"/>
      <c r="E51" s="3"/>
      <c r="F51" s="3"/>
      <c r="G51" s="3"/>
      <c r="H51" s="3"/>
      <c r="I51" s="4" t="s">
        <v>2</v>
      </c>
    </row>
    <row r="52" customFormat="false" ht="15" hidden="false" customHeight="false" outlineLevel="0" collapsed="false">
      <c r="A52" s="5" t="s">
        <v>3</v>
      </c>
      <c r="B52" s="5" t="s">
        <v>4</v>
      </c>
      <c r="C52" s="5" t="s">
        <v>5</v>
      </c>
      <c r="D52" s="5" t="s">
        <v>6</v>
      </c>
      <c r="E52" s="5" t="s">
        <v>7</v>
      </c>
      <c r="F52" s="6" t="s">
        <v>8</v>
      </c>
      <c r="G52" s="5" t="s">
        <v>9</v>
      </c>
      <c r="H52" s="5" t="s">
        <v>10</v>
      </c>
      <c r="I52" s="11"/>
    </row>
    <row r="53" customFormat="false" ht="15" hidden="false" customHeight="false" outlineLevel="0" collapsed="false">
      <c r="A53" s="8" t="n">
        <v>1499</v>
      </c>
      <c r="B53" s="8" t="n">
        <v>1199</v>
      </c>
      <c r="C53" s="8" t="n">
        <v>1299.9</v>
      </c>
      <c r="D53" s="8" t="n">
        <f aca="false">(A53+B53+C53)/3</f>
        <v>1332.63333333333</v>
      </c>
      <c r="E53" s="9" t="n">
        <v>0.1</v>
      </c>
      <c r="F53" s="10" t="n">
        <v>10</v>
      </c>
      <c r="G53" s="8" t="n">
        <f aca="false">(D53/F53)/12*4</f>
        <v>44.4211111111111</v>
      </c>
      <c r="H53" s="8" t="n">
        <f aca="false">G53/114</f>
        <v>0.389658869395712</v>
      </c>
      <c r="I53" s="11"/>
    </row>
    <row r="54" customFormat="false" ht="15.25" hidden="false" customHeight="false" outlineLevel="0" collapsed="false">
      <c r="A54" s="8"/>
      <c r="B54" s="8"/>
      <c r="C54" s="8"/>
      <c r="D54" s="8"/>
      <c r="E54" s="9"/>
      <c r="F54" s="9"/>
      <c r="G54" s="8"/>
      <c r="H54" s="8"/>
      <c r="I54" s="11"/>
    </row>
    <row r="55" customFormat="false" ht="15" hidden="false" customHeight="false" outlineLevel="0" collapsed="false">
      <c r="A55" s="12" t="s">
        <v>23</v>
      </c>
      <c r="B55" s="12"/>
      <c r="C55" s="12"/>
      <c r="D55" s="12"/>
      <c r="E55" s="12"/>
      <c r="F55" s="12"/>
      <c r="G55" s="13" t="n">
        <f aca="false">SUM(G5+G9+G13+G17+G21+G25+G29+G33+G37+G41+G45+G49+G53)</f>
        <v>294.854444444444</v>
      </c>
      <c r="H55" s="13" t="n">
        <f aca="false">SUM(H5+H9+H13+H17+H21+H25+H29+H33+H37+H41+H45+H49+H53)</f>
        <v>62.997992202729</v>
      </c>
      <c r="I55" s="14"/>
    </row>
    <row r="56" customFormat="false" ht="13.8" hidden="false" customHeight="false" outlineLevel="0" collapsed="false"/>
    <row r="57" customFormat="false" ht="15" hidden="false" customHeight="false" outlineLevel="0" collapsed="false">
      <c r="A57" s="15" t="s">
        <v>24</v>
      </c>
      <c r="B57" s="15"/>
      <c r="C57" s="15"/>
      <c r="D57" s="15"/>
      <c r="E57" s="15"/>
      <c r="F57" s="15"/>
      <c r="G57" s="16" t="n">
        <f aca="false">(G5+G9+G13+G53)</f>
        <v>66.6577777777778</v>
      </c>
      <c r="H57" s="16" t="n">
        <f aca="false">(H5+H9+H13+H53)</f>
        <v>5.94882553606238</v>
      </c>
    </row>
    <row r="58" customFormat="false" ht="13.8" hidden="false" customHeight="false" outlineLevel="0" collapsed="false"/>
    <row r="59" customFormat="false" ht="15" hidden="false" customHeight="false" outlineLevel="0" collapsed="false">
      <c r="A59" s="17" t="s">
        <v>25</v>
      </c>
      <c r="B59" s="17"/>
      <c r="C59" s="17"/>
      <c r="D59" s="17"/>
      <c r="E59" s="17"/>
      <c r="F59" s="17"/>
      <c r="G59" s="18" t="n">
        <f aca="false">(G17+G21+G25+G29)</f>
        <v>66.5244444444444</v>
      </c>
      <c r="H59" s="18" t="n">
        <f aca="false">(H17+H21+H25+H29)</f>
        <v>16.6311111111111</v>
      </c>
    </row>
    <row r="60" customFormat="false" ht="13.8" hidden="false" customHeight="false" outlineLevel="0" collapsed="false"/>
    <row r="61" customFormat="false" ht="15" hidden="false" customHeight="false" outlineLevel="0" collapsed="false">
      <c r="A61" s="19" t="s">
        <v>26</v>
      </c>
      <c r="B61" s="19"/>
      <c r="C61" s="19"/>
      <c r="D61" s="19"/>
      <c r="E61" s="19"/>
      <c r="F61" s="19"/>
      <c r="G61" s="20" t="n">
        <f aca="false">(G33+G37+G41+G45+G49)</f>
        <v>161.672222222222</v>
      </c>
      <c r="H61" s="20" t="n">
        <f aca="false">(H33+H37+H41+H45+H49)</f>
        <v>40.4180555555556</v>
      </c>
    </row>
    <row r="62" customFormat="false" ht="13.8" hidden="false" customHeight="false" outlineLevel="0" collapsed="false"/>
    <row r="63" customFormat="false" ht="13.8" hidden="false" customHeight="false" outlineLevel="0" collapsed="false"/>
    <row r="1048576" customFormat="false" ht="12.8" hidden="false" customHeight="false" outlineLevel="0" collapsed="false"/>
  </sheetData>
  <mergeCells count="19">
    <mergeCell ref="A1:H1"/>
    <mergeCell ref="A2:H2"/>
    <mergeCell ref="A3:H3"/>
    <mergeCell ref="A7:H7"/>
    <mergeCell ref="A11:H11"/>
    <mergeCell ref="A15:H15"/>
    <mergeCell ref="A19:H19"/>
    <mergeCell ref="A23:H23"/>
    <mergeCell ref="A27:H27"/>
    <mergeCell ref="A31:H31"/>
    <mergeCell ref="A35:H35"/>
    <mergeCell ref="A39:H39"/>
    <mergeCell ref="A43:H43"/>
    <mergeCell ref="A47:H47"/>
    <mergeCell ref="A51:H51"/>
    <mergeCell ref="A55:F55"/>
    <mergeCell ref="A57:F57"/>
    <mergeCell ref="A59:F59"/>
    <mergeCell ref="A61:F6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65536"/>
  <sheetViews>
    <sheetView windowProtection="false" showFormulas="false" showGridLines="true" showRowColHeaders="true" showZeros="true" rightToLeft="false" tabSelected="false" showOutlineSymbols="true" defaultGridColor="true" view="normal" topLeftCell="A48" colorId="64" zoomScale="85" zoomScaleNormal="85" zoomScalePageLayoutView="100" workbookViewId="0">
      <selection pane="topLeft" activeCell="H61" activeCellId="0" sqref="H61"/>
    </sheetView>
  </sheetViews>
  <sheetFormatPr defaultRowHeight="14.05"/>
  <cols>
    <col collapsed="false" hidden="false" max="4" min="1" style="0" width="12.953488372093"/>
    <col collapsed="false" hidden="false" max="5" min="5" style="0" width="18.3860465116279"/>
    <col collapsed="false" hidden="false" max="6" min="6" style="0" width="29.5348837209302"/>
    <col collapsed="false" hidden="false" max="7" min="7" style="0" width="17.0651162790698"/>
    <col collapsed="false" hidden="false" max="8" min="8" style="0" width="18.8186046511628"/>
    <col collapsed="false" hidden="false" max="9" min="9" style="0" width="17.2139534883721"/>
    <col collapsed="false" hidden="false" max="1025" min="10" style="0" width="9.3953488372093"/>
  </cols>
  <sheetData>
    <row r="1" customFormat="false" ht="17.35" hidden="false" customHeight="false" outlineLevel="0" collapsed="false">
      <c r="A1" s="1" t="s">
        <v>86</v>
      </c>
      <c r="B1" s="1"/>
      <c r="C1" s="1"/>
      <c r="D1" s="1"/>
      <c r="E1" s="1"/>
      <c r="F1" s="1"/>
      <c r="G1" s="1"/>
      <c r="H1" s="1"/>
    </row>
    <row r="2" customFormat="false" ht="13.8" hidden="false" customHeight="fals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5" hidden="false" customHeight="false" outlineLevel="0" collapsed="false">
      <c r="A3" s="3" t="s">
        <v>87</v>
      </c>
      <c r="B3" s="3"/>
      <c r="C3" s="3"/>
      <c r="D3" s="3"/>
      <c r="E3" s="3"/>
      <c r="F3" s="3"/>
      <c r="G3" s="3"/>
      <c r="H3" s="3"/>
      <c r="I3" s="4" t="s">
        <v>2</v>
      </c>
    </row>
    <row r="4" customFormat="false" ht="15" hidden="false" customHeight="false" outlineLevel="0" collapsed="false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6" t="s">
        <v>8</v>
      </c>
      <c r="G4" s="6" t="s">
        <v>9</v>
      </c>
      <c r="H4" s="5" t="s">
        <v>10</v>
      </c>
      <c r="I4" s="7" t="n">
        <v>8205</v>
      </c>
    </row>
    <row r="5" customFormat="false" ht="15" hidden="false" customHeight="false" outlineLevel="0" collapsed="false">
      <c r="A5" s="8" t="n">
        <v>20.81</v>
      </c>
      <c r="B5" s="8" t="n">
        <v>15.63</v>
      </c>
      <c r="C5" s="8" t="n">
        <v>32.21</v>
      </c>
      <c r="D5" s="8" t="n">
        <f aca="false">(A5+B5+C5)/3</f>
        <v>22.8833333333333</v>
      </c>
      <c r="E5" s="9" t="n">
        <v>1</v>
      </c>
      <c r="F5" s="10" t="n">
        <v>1</v>
      </c>
      <c r="G5" s="8" t="n">
        <f aca="false">(D5/F5)/12*3</f>
        <v>5.72083333333333</v>
      </c>
      <c r="H5" s="8" t="n">
        <f aca="false">G5/3</f>
        <v>1.90694444444444</v>
      </c>
      <c r="I5" s="11"/>
    </row>
    <row r="6" customFormat="false" ht="13.8" hidden="false" customHeight="false" outlineLevel="0" collapsed="false">
      <c r="I6" s="11"/>
    </row>
    <row r="7" customFormat="false" ht="15" hidden="false" customHeight="false" outlineLevel="0" collapsed="false">
      <c r="A7" s="21" t="s">
        <v>30</v>
      </c>
      <c r="B7" s="21"/>
      <c r="C7" s="21"/>
      <c r="D7" s="21"/>
      <c r="E7" s="21"/>
      <c r="F7" s="21"/>
      <c r="G7" s="21"/>
      <c r="H7" s="21"/>
      <c r="I7" s="4" t="s">
        <v>2</v>
      </c>
    </row>
    <row r="8" customFormat="false" ht="15" hidden="false" customHeight="false" outlineLevel="0" collapsed="false">
      <c r="A8" s="5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5" t="s">
        <v>8</v>
      </c>
      <c r="G8" s="5" t="s">
        <v>9</v>
      </c>
      <c r="H8" s="5" t="s">
        <v>10</v>
      </c>
      <c r="I8" s="11"/>
    </row>
    <row r="9" customFormat="false" ht="15" hidden="false" customHeight="false" outlineLevel="0" collapsed="false">
      <c r="A9" s="8" t="n">
        <v>1.31</v>
      </c>
      <c r="B9" s="8" t="n">
        <v>1.17</v>
      </c>
      <c r="C9" s="8" t="n">
        <v>1.61</v>
      </c>
      <c r="D9" s="8" t="n">
        <f aca="false">(A9+B9+C9)/3</f>
        <v>1.36333333333333</v>
      </c>
      <c r="E9" s="9" t="n">
        <v>1</v>
      </c>
      <c r="F9" s="10" t="n">
        <v>1</v>
      </c>
      <c r="G9" s="8" t="n">
        <f aca="false">(D9/F9)/12*750</f>
        <v>85.2083333333333</v>
      </c>
      <c r="H9" s="8" t="n">
        <f aca="false">G9/3</f>
        <v>28.4027777777778</v>
      </c>
      <c r="I9" s="11"/>
    </row>
    <row r="10" customFormat="false" ht="15" hidden="false" customHeight="false" outlineLevel="0" collapsed="false">
      <c r="A10" s="8"/>
      <c r="B10" s="8"/>
      <c r="C10" s="8"/>
      <c r="D10" s="8"/>
      <c r="E10" s="9"/>
      <c r="F10" s="9"/>
      <c r="G10" s="8"/>
      <c r="H10" s="8"/>
      <c r="I10" s="11"/>
    </row>
    <row r="11" customFormat="false" ht="15" hidden="false" customHeight="false" outlineLevel="0" collapsed="false">
      <c r="A11" s="3" t="s">
        <v>88</v>
      </c>
      <c r="B11" s="3"/>
      <c r="C11" s="3"/>
      <c r="D11" s="3"/>
      <c r="E11" s="3"/>
      <c r="F11" s="3"/>
      <c r="G11" s="3"/>
      <c r="H11" s="3"/>
      <c r="I11" s="4" t="s">
        <v>2</v>
      </c>
    </row>
    <row r="12" customFormat="false" ht="15" hidden="false" customHeight="false" outlineLevel="0" collapsed="false">
      <c r="A12" s="5" t="s">
        <v>3</v>
      </c>
      <c r="B12" s="5" t="s">
        <v>4</v>
      </c>
      <c r="C12" s="5" t="s">
        <v>5</v>
      </c>
      <c r="D12" s="5" t="s">
        <v>6</v>
      </c>
      <c r="E12" s="5" t="s">
        <v>7</v>
      </c>
      <c r="F12" s="6" t="s">
        <v>8</v>
      </c>
      <c r="G12" s="5" t="s">
        <v>9</v>
      </c>
      <c r="H12" s="5" t="s">
        <v>10</v>
      </c>
      <c r="I12" s="6"/>
    </row>
    <row r="13" customFormat="false" ht="15" hidden="false" customHeight="false" outlineLevel="0" collapsed="false">
      <c r="A13" s="8" t="n">
        <v>2.98</v>
      </c>
      <c r="B13" s="8" t="n">
        <v>2.2</v>
      </c>
      <c r="C13" s="8" t="n">
        <v>0.96</v>
      </c>
      <c r="D13" s="8" t="n">
        <f aca="false">(A13+B13+C13)/3</f>
        <v>2.04666666666667</v>
      </c>
      <c r="E13" s="9" t="n">
        <v>1</v>
      </c>
      <c r="F13" s="10" t="n">
        <v>1</v>
      </c>
      <c r="G13" s="8" t="n">
        <f aca="false">(D13/F13)/12*3</f>
        <v>0.511666666666667</v>
      </c>
      <c r="H13" s="8" t="n">
        <f aca="false">G13/3</f>
        <v>0.170555555555556</v>
      </c>
      <c r="I13" s="11"/>
    </row>
    <row r="14" customFormat="false" ht="13.8" hidden="false" customHeight="false" outlineLevel="0" collapsed="false">
      <c r="I14" s="11"/>
    </row>
    <row r="15" customFormat="false" ht="15" hidden="false" customHeight="false" outlineLevel="0" collapsed="false">
      <c r="A15" s="3" t="s">
        <v>13</v>
      </c>
      <c r="B15" s="3"/>
      <c r="C15" s="3"/>
      <c r="D15" s="3"/>
      <c r="E15" s="3"/>
      <c r="F15" s="3"/>
      <c r="G15" s="3"/>
      <c r="H15" s="3"/>
      <c r="I15" s="4" t="s">
        <v>2</v>
      </c>
    </row>
    <row r="16" customFormat="false" ht="15" hidden="false" customHeight="false" outlineLevel="0" collapsed="false">
      <c r="A16" s="5" t="s">
        <v>3</v>
      </c>
      <c r="B16" s="5" t="s">
        <v>4</v>
      </c>
      <c r="C16" s="5" t="s">
        <v>5</v>
      </c>
      <c r="D16" s="5" t="s">
        <v>6</v>
      </c>
      <c r="E16" s="5" t="s">
        <v>7</v>
      </c>
      <c r="F16" s="6" t="s">
        <v>8</v>
      </c>
      <c r="G16" s="6" t="s">
        <v>9</v>
      </c>
      <c r="H16" s="5" t="s">
        <v>10</v>
      </c>
      <c r="I16" s="7"/>
    </row>
    <row r="17" customFormat="false" ht="15" hidden="false" customHeight="false" outlineLevel="0" collapsed="false">
      <c r="A17" s="8" t="n">
        <v>8.3</v>
      </c>
      <c r="B17" s="8" t="n">
        <v>19.99</v>
      </c>
      <c r="C17" s="8" t="n">
        <v>12.11</v>
      </c>
      <c r="D17" s="8" t="n">
        <f aca="false">(A17+B17+C17)/3</f>
        <v>13.4666666666667</v>
      </c>
      <c r="E17" s="9" t="n">
        <v>1</v>
      </c>
      <c r="F17" s="10" t="n">
        <v>1</v>
      </c>
      <c r="G17" s="8" t="n">
        <f aca="false">(D17/F17)/12*12</f>
        <v>13.4666666666667</v>
      </c>
      <c r="H17" s="8" t="n">
        <f aca="false">G17/3</f>
        <v>4.48888888888889</v>
      </c>
      <c r="I17" s="11"/>
    </row>
    <row r="18" customFormat="false" ht="13.8" hidden="false" customHeight="false" outlineLevel="0" collapsed="false">
      <c r="I18" s="11"/>
    </row>
    <row r="19" customFormat="false" ht="15" hidden="false" customHeight="false" outlineLevel="0" collapsed="false">
      <c r="A19" s="3" t="s">
        <v>89</v>
      </c>
      <c r="B19" s="3"/>
      <c r="C19" s="3"/>
      <c r="D19" s="3"/>
      <c r="E19" s="3"/>
      <c r="F19" s="3"/>
      <c r="G19" s="3"/>
      <c r="H19" s="3"/>
      <c r="I19" s="4" t="s">
        <v>2</v>
      </c>
    </row>
    <row r="20" customFormat="false" ht="15" hidden="false" customHeight="false" outlineLevel="0" collapsed="false">
      <c r="A20" s="5" t="s">
        <v>3</v>
      </c>
      <c r="B20" s="5" t="s">
        <v>4</v>
      </c>
      <c r="C20" s="5" t="s">
        <v>5</v>
      </c>
      <c r="D20" s="5" t="s">
        <v>6</v>
      </c>
      <c r="E20" s="5" t="s">
        <v>7</v>
      </c>
      <c r="F20" s="6" t="s">
        <v>8</v>
      </c>
      <c r="G20" s="5" t="s">
        <v>9</v>
      </c>
      <c r="H20" s="5" t="s">
        <v>10</v>
      </c>
      <c r="I20" s="7"/>
    </row>
    <row r="21" customFormat="false" ht="15" hidden="false" customHeight="false" outlineLevel="0" collapsed="false">
      <c r="A21" s="8" t="n">
        <v>31.2</v>
      </c>
      <c r="B21" s="8" t="n">
        <v>27.44</v>
      </c>
      <c r="C21" s="8" t="n">
        <v>31.34</v>
      </c>
      <c r="D21" s="8" t="n">
        <f aca="false">(A21+B21+C21)/3</f>
        <v>29.9933333333333</v>
      </c>
      <c r="E21" s="9" t="n">
        <v>1</v>
      </c>
      <c r="F21" s="10" t="n">
        <v>1</v>
      </c>
      <c r="G21" s="8" t="n">
        <f aca="false">(D21/F21)/12*3</f>
        <v>7.49833333333334</v>
      </c>
      <c r="H21" s="8" t="n">
        <f aca="false">G21/3</f>
        <v>2.49944444444444</v>
      </c>
      <c r="I21" s="11"/>
    </row>
    <row r="22" customFormat="false" ht="13.8" hidden="false" customHeight="false" outlineLevel="0" collapsed="false">
      <c r="I22" s="11"/>
    </row>
    <row r="23" customFormat="false" ht="15" hidden="false" customHeight="false" outlineLevel="0" collapsed="false">
      <c r="A23" s="21" t="s">
        <v>90</v>
      </c>
      <c r="B23" s="21"/>
      <c r="C23" s="21"/>
      <c r="D23" s="21"/>
      <c r="E23" s="21"/>
      <c r="F23" s="21"/>
      <c r="G23" s="21"/>
      <c r="H23" s="21"/>
      <c r="I23" s="4" t="s">
        <v>2</v>
      </c>
    </row>
    <row r="24" customFormat="false" ht="15" hidden="false" customHeight="false" outlineLevel="0" collapsed="false">
      <c r="A24" s="5" t="s">
        <v>3</v>
      </c>
      <c r="B24" s="5" t="s">
        <v>4</v>
      </c>
      <c r="C24" s="5" t="s">
        <v>5</v>
      </c>
      <c r="D24" s="5" t="s">
        <v>6</v>
      </c>
      <c r="E24" s="5" t="s">
        <v>7</v>
      </c>
      <c r="F24" s="5" t="s">
        <v>8</v>
      </c>
      <c r="G24" s="5" t="s">
        <v>9</v>
      </c>
      <c r="H24" s="5" t="s">
        <v>10</v>
      </c>
      <c r="I24" s="7"/>
    </row>
    <row r="25" customFormat="false" ht="15" hidden="false" customHeight="false" outlineLevel="0" collapsed="false">
      <c r="A25" s="8" t="n">
        <v>13.05</v>
      </c>
      <c r="B25" s="8" t="n">
        <v>8.07</v>
      </c>
      <c r="C25" s="8" t="n">
        <v>9.35</v>
      </c>
      <c r="D25" s="8" t="n">
        <f aca="false">(A25+B25+C25)/3</f>
        <v>10.1566666666667</v>
      </c>
      <c r="E25" s="9" t="n">
        <v>1</v>
      </c>
      <c r="F25" s="10" t="n">
        <v>1</v>
      </c>
      <c r="G25" s="8" t="n">
        <f aca="false">(D25/F25)/12*6</f>
        <v>5.07833333333333</v>
      </c>
      <c r="H25" s="8" t="n">
        <f aca="false">G25/3</f>
        <v>1.69277777777778</v>
      </c>
      <c r="I25" s="11"/>
    </row>
    <row r="26" customFormat="false" ht="15" hidden="false" customHeight="false" outlineLevel="0" collapsed="false">
      <c r="A26" s="8"/>
      <c r="B26" s="8"/>
      <c r="C26" s="8"/>
      <c r="D26" s="8"/>
      <c r="E26" s="9"/>
      <c r="F26" s="9"/>
      <c r="G26" s="8"/>
      <c r="H26" s="8"/>
      <c r="I26" s="11"/>
    </row>
    <row r="27" customFormat="false" ht="15" hidden="false" customHeight="false" outlineLevel="0" collapsed="false">
      <c r="A27" s="21" t="s">
        <v>16</v>
      </c>
      <c r="B27" s="21"/>
      <c r="C27" s="21"/>
      <c r="D27" s="21"/>
      <c r="E27" s="21"/>
      <c r="F27" s="21"/>
      <c r="G27" s="21"/>
      <c r="H27" s="21"/>
      <c r="I27" s="4" t="s">
        <v>2</v>
      </c>
    </row>
    <row r="28" customFormat="false" ht="15" hidden="false" customHeight="false" outlineLevel="0" collapsed="false">
      <c r="A28" s="5" t="s">
        <v>3</v>
      </c>
      <c r="B28" s="5" t="s">
        <v>4</v>
      </c>
      <c r="C28" s="5" t="s">
        <v>5</v>
      </c>
      <c r="D28" s="5" t="s">
        <v>6</v>
      </c>
      <c r="E28" s="5" t="s">
        <v>7</v>
      </c>
      <c r="F28" s="5" t="s">
        <v>8</v>
      </c>
      <c r="G28" s="5" t="s">
        <v>9</v>
      </c>
      <c r="H28" s="5" t="s">
        <v>10</v>
      </c>
      <c r="I28" s="6"/>
    </row>
    <row r="29" customFormat="false" ht="15" hidden="false" customHeight="false" outlineLevel="0" collapsed="false">
      <c r="A29" s="8" t="n">
        <v>75.16</v>
      </c>
      <c r="B29" s="8" t="n">
        <v>39.9</v>
      </c>
      <c r="C29" s="8" t="n">
        <v>72.9</v>
      </c>
      <c r="D29" s="8" t="n">
        <f aca="false">(A29+B29+C29)/3</f>
        <v>62.6533333333333</v>
      </c>
      <c r="E29" s="9" t="n">
        <v>1</v>
      </c>
      <c r="F29" s="10" t="n">
        <v>1</v>
      </c>
      <c r="G29" s="8" t="n">
        <f aca="false">(D29/F29)/12*3</f>
        <v>15.6633333333333</v>
      </c>
      <c r="H29" s="8" t="n">
        <f aca="false">G29/3</f>
        <v>5.22111111111111</v>
      </c>
      <c r="I29" s="11"/>
    </row>
    <row r="30" customFormat="false" ht="15" hidden="false" customHeight="false" outlineLevel="0" collapsed="false">
      <c r="A30" s="8"/>
      <c r="B30" s="8"/>
      <c r="C30" s="8"/>
      <c r="D30" s="8"/>
      <c r="E30" s="9"/>
      <c r="F30" s="9"/>
      <c r="G30" s="8"/>
      <c r="H30" s="8"/>
      <c r="I30" s="11"/>
    </row>
    <row r="31" customFormat="false" ht="15" hidden="false" customHeight="false" outlineLevel="0" collapsed="false">
      <c r="A31" s="21" t="s">
        <v>53</v>
      </c>
      <c r="B31" s="21"/>
      <c r="C31" s="21"/>
      <c r="D31" s="21"/>
      <c r="E31" s="21"/>
      <c r="F31" s="21"/>
      <c r="G31" s="21"/>
      <c r="H31" s="21"/>
      <c r="I31" s="4" t="s">
        <v>2</v>
      </c>
    </row>
    <row r="32" customFormat="false" ht="15" hidden="false" customHeight="false" outlineLevel="0" collapsed="false">
      <c r="A32" s="5" t="s">
        <v>3</v>
      </c>
      <c r="B32" s="5" t="s">
        <v>4</v>
      </c>
      <c r="C32" s="5" t="s">
        <v>5</v>
      </c>
      <c r="D32" s="5" t="s">
        <v>6</v>
      </c>
      <c r="E32" s="5" t="s">
        <v>7</v>
      </c>
      <c r="F32" s="5" t="s">
        <v>8</v>
      </c>
      <c r="G32" s="5" t="s">
        <v>9</v>
      </c>
      <c r="H32" s="5" t="s">
        <v>10</v>
      </c>
      <c r="I32" s="7"/>
    </row>
    <row r="33" customFormat="false" ht="15" hidden="false" customHeight="false" outlineLevel="0" collapsed="false">
      <c r="A33" s="8" t="n">
        <v>11.5</v>
      </c>
      <c r="B33" s="8" t="n">
        <v>12.21</v>
      </c>
      <c r="C33" s="8" t="n">
        <v>11.3</v>
      </c>
      <c r="D33" s="8" t="n">
        <f aca="false">(A33+B33+C33)/3</f>
        <v>11.67</v>
      </c>
      <c r="E33" s="9" t="n">
        <v>1</v>
      </c>
      <c r="F33" s="10" t="n">
        <v>1</v>
      </c>
      <c r="G33" s="8" t="n">
        <f aca="false">(D33/F33)/12*6</f>
        <v>5.835</v>
      </c>
      <c r="H33" s="8" t="n">
        <f aca="false">G33/3</f>
        <v>1.945</v>
      </c>
      <c r="I33" s="11"/>
    </row>
    <row r="34" customFormat="false" ht="15" hidden="false" customHeight="false" outlineLevel="0" collapsed="false">
      <c r="A34" s="8"/>
      <c r="B34" s="8"/>
      <c r="C34" s="8"/>
      <c r="D34" s="8"/>
      <c r="E34" s="9"/>
      <c r="F34" s="9"/>
      <c r="G34" s="8"/>
      <c r="H34" s="8"/>
      <c r="I34" s="11"/>
    </row>
    <row r="35" customFormat="false" ht="15" hidden="false" customHeight="false" outlineLevel="0" collapsed="false">
      <c r="A35" s="3" t="s">
        <v>91</v>
      </c>
      <c r="B35" s="3"/>
      <c r="C35" s="3"/>
      <c r="D35" s="3"/>
      <c r="E35" s="3"/>
      <c r="F35" s="3"/>
      <c r="G35" s="3"/>
      <c r="H35" s="3"/>
      <c r="I35" s="4" t="s">
        <v>2</v>
      </c>
    </row>
    <row r="36" customFormat="false" ht="15" hidden="false" customHeight="false" outlineLevel="0" collapsed="false">
      <c r="A36" s="5" t="s">
        <v>3</v>
      </c>
      <c r="B36" s="5" t="s">
        <v>4</v>
      </c>
      <c r="C36" s="5" t="s">
        <v>5</v>
      </c>
      <c r="D36" s="5" t="s">
        <v>6</v>
      </c>
      <c r="E36" s="5" t="s">
        <v>7</v>
      </c>
      <c r="F36" s="6" t="s">
        <v>8</v>
      </c>
      <c r="G36" s="6" t="s">
        <v>9</v>
      </c>
      <c r="H36" s="5" t="s">
        <v>10</v>
      </c>
      <c r="I36" s="7"/>
    </row>
    <row r="37" customFormat="false" ht="15" hidden="false" customHeight="false" outlineLevel="0" collapsed="false">
      <c r="A37" s="8" t="n">
        <v>99.9</v>
      </c>
      <c r="B37" s="8" t="n">
        <v>130</v>
      </c>
      <c r="C37" s="8" t="n">
        <v>81.83</v>
      </c>
      <c r="D37" s="8" t="n">
        <f aca="false">(A37+B37+C37)/3</f>
        <v>103.91</v>
      </c>
      <c r="E37" s="9" t="n">
        <v>1</v>
      </c>
      <c r="F37" s="10" t="n">
        <v>1</v>
      </c>
      <c r="G37" s="8" t="n">
        <f aca="false">(D37/F37)/12*9</f>
        <v>77.9325</v>
      </c>
      <c r="H37" s="8" t="n">
        <f aca="false">G37/3</f>
        <v>25.9775</v>
      </c>
      <c r="I37" s="11"/>
    </row>
    <row r="38" customFormat="false" ht="13.8" hidden="false" customHeight="false" outlineLevel="0" collapsed="false">
      <c r="I38" s="11"/>
    </row>
    <row r="39" customFormat="false" ht="15" hidden="false" customHeight="false" outlineLevel="0" collapsed="false">
      <c r="A39" s="3" t="s">
        <v>18</v>
      </c>
      <c r="B39" s="3"/>
      <c r="C39" s="3"/>
      <c r="D39" s="3"/>
      <c r="E39" s="3"/>
      <c r="F39" s="3"/>
      <c r="G39" s="3"/>
      <c r="H39" s="3"/>
      <c r="I39" s="4" t="s">
        <v>2</v>
      </c>
    </row>
    <row r="40" customFormat="false" ht="15" hidden="false" customHeight="false" outlineLevel="0" collapsed="false">
      <c r="A40" s="5" t="s">
        <v>3</v>
      </c>
      <c r="B40" s="5" t="s">
        <v>4</v>
      </c>
      <c r="C40" s="5" t="s">
        <v>5</v>
      </c>
      <c r="D40" s="5" t="s">
        <v>6</v>
      </c>
      <c r="E40" s="5" t="s">
        <v>7</v>
      </c>
      <c r="F40" s="6" t="s">
        <v>8</v>
      </c>
      <c r="G40" s="5" t="s">
        <v>9</v>
      </c>
      <c r="H40" s="5" t="s">
        <v>10</v>
      </c>
      <c r="I40" s="7"/>
    </row>
    <row r="41" customFormat="false" ht="15" hidden="false" customHeight="false" outlineLevel="0" collapsed="false">
      <c r="A41" s="8" t="n">
        <v>16.9</v>
      </c>
      <c r="B41" s="8" t="n">
        <v>9.5</v>
      </c>
      <c r="C41" s="8" t="n">
        <v>10.5</v>
      </c>
      <c r="D41" s="8" t="n">
        <f aca="false">(A41+B41+C41)/3</f>
        <v>12.3</v>
      </c>
      <c r="E41" s="9" t="n">
        <v>1</v>
      </c>
      <c r="F41" s="10" t="n">
        <v>1</v>
      </c>
      <c r="G41" s="8" t="n">
        <f aca="false">(D41/F41)/12*18</f>
        <v>18.45</v>
      </c>
      <c r="H41" s="8" t="n">
        <f aca="false">G41/3</f>
        <v>6.15</v>
      </c>
      <c r="I41" s="11"/>
    </row>
    <row r="42" customFormat="false" ht="13.8" hidden="false" customHeight="false" outlineLevel="0" collapsed="false">
      <c r="I42" s="11"/>
    </row>
    <row r="43" customFormat="false" ht="15" hidden="false" customHeight="false" outlineLevel="0" collapsed="false">
      <c r="A43" s="3" t="s">
        <v>19</v>
      </c>
      <c r="B43" s="3"/>
      <c r="C43" s="3"/>
      <c r="D43" s="3"/>
      <c r="E43" s="3"/>
      <c r="F43" s="3"/>
      <c r="G43" s="3"/>
      <c r="H43" s="3"/>
      <c r="I43" s="4" t="s">
        <v>2</v>
      </c>
    </row>
    <row r="44" customFormat="false" ht="15" hidden="false" customHeight="false" outlineLevel="0" collapsed="false">
      <c r="A44" s="5" t="s">
        <v>3</v>
      </c>
      <c r="B44" s="5" t="s">
        <v>4</v>
      </c>
      <c r="C44" s="5" t="s">
        <v>5</v>
      </c>
      <c r="D44" s="5" t="s">
        <v>6</v>
      </c>
      <c r="E44" s="5" t="s">
        <v>7</v>
      </c>
      <c r="F44" s="6" t="s">
        <v>8</v>
      </c>
      <c r="G44" s="5" t="s">
        <v>9</v>
      </c>
      <c r="H44" s="5" t="s">
        <v>10</v>
      </c>
      <c r="I44" s="6"/>
    </row>
    <row r="45" customFormat="false" ht="15" hidden="false" customHeight="false" outlineLevel="0" collapsed="false">
      <c r="A45" s="8" t="n">
        <v>94.9</v>
      </c>
      <c r="B45" s="8" t="n">
        <v>49.9</v>
      </c>
      <c r="C45" s="8" t="n">
        <v>78</v>
      </c>
      <c r="D45" s="8" t="n">
        <f aca="false">(A45+B45+C45)/3</f>
        <v>74.2666666666667</v>
      </c>
      <c r="E45" s="9" t="n">
        <v>1</v>
      </c>
      <c r="F45" s="10" t="n">
        <v>1</v>
      </c>
      <c r="G45" s="8" t="n">
        <f aca="false">(D45/F45)/12*9</f>
        <v>55.7</v>
      </c>
      <c r="H45" s="8" t="n">
        <f aca="false">G45/3</f>
        <v>18.5666666666667</v>
      </c>
      <c r="I45" s="11"/>
    </row>
    <row r="46" customFormat="false" ht="15" hidden="false" customHeight="false" outlineLevel="0" collapsed="false">
      <c r="A46" s="8"/>
      <c r="B46" s="8"/>
      <c r="C46" s="8"/>
      <c r="D46" s="8"/>
      <c r="E46" s="9"/>
      <c r="F46" s="10"/>
      <c r="G46" s="8"/>
      <c r="H46" s="8"/>
      <c r="I46" s="11"/>
    </row>
    <row r="47" customFormat="false" ht="15" hidden="false" customHeight="false" outlineLevel="0" collapsed="false">
      <c r="A47" s="3" t="s">
        <v>20</v>
      </c>
      <c r="B47" s="3"/>
      <c r="C47" s="3"/>
      <c r="D47" s="3"/>
      <c r="E47" s="3"/>
      <c r="F47" s="3"/>
      <c r="G47" s="3"/>
      <c r="H47" s="3"/>
      <c r="I47" s="4" t="s">
        <v>2</v>
      </c>
    </row>
    <row r="48" customFormat="false" ht="15" hidden="false" customHeight="false" outlineLevel="0" collapsed="false">
      <c r="A48" s="5" t="s">
        <v>3</v>
      </c>
      <c r="B48" s="5" t="s">
        <v>4</v>
      </c>
      <c r="C48" s="5" t="s">
        <v>5</v>
      </c>
      <c r="D48" s="5" t="s">
        <v>6</v>
      </c>
      <c r="E48" s="5" t="s">
        <v>7</v>
      </c>
      <c r="F48" s="6" t="s">
        <v>8</v>
      </c>
      <c r="G48" s="5" t="s">
        <v>9</v>
      </c>
      <c r="H48" s="5" t="s">
        <v>10</v>
      </c>
      <c r="I48" s="7"/>
    </row>
    <row r="49" customFormat="false" ht="15" hidden="false" customHeight="false" outlineLevel="0" collapsed="false">
      <c r="A49" s="8" t="n">
        <v>4.7</v>
      </c>
      <c r="B49" s="8" t="n">
        <v>4.1</v>
      </c>
      <c r="C49" s="8" t="n">
        <v>3.4</v>
      </c>
      <c r="D49" s="8" t="n">
        <f aca="false">(A49+B49+C49)/3</f>
        <v>4.06666666666667</v>
      </c>
      <c r="E49" s="9" t="n">
        <v>1</v>
      </c>
      <c r="F49" s="10" t="n">
        <v>1</v>
      </c>
      <c r="G49" s="8" t="n">
        <f aca="false">(D49/F49)/12*3</f>
        <v>1.01666666666667</v>
      </c>
      <c r="H49" s="8" t="n">
        <f aca="false">G49/3</f>
        <v>0.338888888888889</v>
      </c>
      <c r="I49" s="11"/>
    </row>
    <row r="50" customFormat="false" ht="15" hidden="false" customHeight="false" outlineLevel="0" collapsed="false">
      <c r="A50" s="8"/>
      <c r="B50" s="8"/>
      <c r="C50" s="8"/>
      <c r="D50" s="8"/>
      <c r="E50" s="9"/>
      <c r="F50" s="10"/>
      <c r="G50" s="8"/>
      <c r="H50" s="8"/>
      <c r="I50" s="11"/>
    </row>
    <row r="51" customFormat="false" ht="15" hidden="false" customHeight="false" outlineLevel="0" collapsed="false">
      <c r="A51" s="3" t="s">
        <v>21</v>
      </c>
      <c r="B51" s="3"/>
      <c r="C51" s="3"/>
      <c r="D51" s="3"/>
      <c r="E51" s="3"/>
      <c r="F51" s="3"/>
      <c r="G51" s="3"/>
      <c r="H51" s="3"/>
      <c r="I51" s="4" t="s">
        <v>2</v>
      </c>
    </row>
    <row r="52" customFormat="false" ht="15" hidden="false" customHeight="false" outlineLevel="0" collapsed="false">
      <c r="A52" s="5" t="s">
        <v>3</v>
      </c>
      <c r="B52" s="5" t="s">
        <v>4</v>
      </c>
      <c r="C52" s="5" t="s">
        <v>5</v>
      </c>
      <c r="D52" s="5" t="s">
        <v>6</v>
      </c>
      <c r="E52" s="5" t="s">
        <v>7</v>
      </c>
      <c r="F52" s="6" t="s">
        <v>8</v>
      </c>
      <c r="G52" s="5" t="s">
        <v>9</v>
      </c>
      <c r="H52" s="5" t="s">
        <v>10</v>
      </c>
      <c r="I52" s="7"/>
    </row>
    <row r="53" customFormat="false" ht="15" hidden="false" customHeight="false" outlineLevel="0" collapsed="false">
      <c r="A53" s="8" t="n">
        <v>1.3</v>
      </c>
      <c r="B53" s="8" t="n">
        <v>1.59</v>
      </c>
      <c r="C53" s="8" t="n">
        <v>1.88</v>
      </c>
      <c r="D53" s="8" t="n">
        <f aca="false">(A53+B53+C53)/3</f>
        <v>1.59</v>
      </c>
      <c r="E53" s="9" t="n">
        <v>1</v>
      </c>
      <c r="F53" s="10" t="n">
        <v>1</v>
      </c>
      <c r="G53" s="8" t="n">
        <f aca="false">(D53/F53)/12*3</f>
        <v>0.3975</v>
      </c>
      <c r="H53" s="8" t="n">
        <f aca="false">G53/3</f>
        <v>0.1325</v>
      </c>
      <c r="I53" s="11"/>
    </row>
    <row r="54" customFormat="false" ht="15" hidden="false" customHeight="false" outlineLevel="0" collapsed="false">
      <c r="A54" s="8"/>
      <c r="B54" s="8"/>
      <c r="C54" s="8"/>
      <c r="D54" s="8"/>
      <c r="E54" s="9"/>
      <c r="F54" s="10"/>
      <c r="G54" s="8"/>
      <c r="H54" s="8"/>
      <c r="I54" s="11"/>
    </row>
    <row r="55" customFormat="false" ht="15" hidden="false" customHeight="false" outlineLevel="0" collapsed="false">
      <c r="A55" s="3" t="s">
        <v>22</v>
      </c>
      <c r="B55" s="3"/>
      <c r="C55" s="3"/>
      <c r="D55" s="3"/>
      <c r="E55" s="3"/>
      <c r="F55" s="3"/>
      <c r="G55" s="3"/>
      <c r="H55" s="3"/>
      <c r="I55" s="4" t="s">
        <v>2</v>
      </c>
    </row>
    <row r="56" customFormat="false" ht="15" hidden="false" customHeight="false" outlineLevel="0" collapsed="false">
      <c r="A56" s="5" t="s">
        <v>3</v>
      </c>
      <c r="B56" s="5" t="s">
        <v>4</v>
      </c>
      <c r="C56" s="5" t="s">
        <v>5</v>
      </c>
      <c r="D56" s="5" t="s">
        <v>6</v>
      </c>
      <c r="E56" s="5" t="s">
        <v>7</v>
      </c>
      <c r="F56" s="6" t="s">
        <v>8</v>
      </c>
      <c r="G56" s="5" t="s">
        <v>9</v>
      </c>
      <c r="H56" s="5" t="s">
        <v>10</v>
      </c>
      <c r="I56" s="6"/>
    </row>
    <row r="57" customFormat="false" ht="15" hidden="false" customHeight="false" outlineLevel="0" collapsed="false">
      <c r="A57" s="8" t="n">
        <v>1499</v>
      </c>
      <c r="B57" s="8" t="n">
        <v>1199</v>
      </c>
      <c r="C57" s="8" t="n">
        <v>1299.9</v>
      </c>
      <c r="D57" s="8" t="n">
        <f aca="false">(A57+B57+C57)/3</f>
        <v>1332.63333333333</v>
      </c>
      <c r="E57" s="9" t="n">
        <v>0.1</v>
      </c>
      <c r="F57" s="10" t="n">
        <v>10</v>
      </c>
      <c r="G57" s="8" t="n">
        <f aca="false">(D57/F57)/12*4</f>
        <v>44.4211111111111</v>
      </c>
      <c r="H57" s="8" t="n">
        <f aca="false">G57/114</f>
        <v>0.389658869395712</v>
      </c>
      <c r="I57" s="11"/>
    </row>
    <row r="58" customFormat="false" ht="15" hidden="false" customHeight="false" outlineLevel="0" collapsed="false">
      <c r="A58" s="8"/>
      <c r="B58" s="8"/>
      <c r="C58" s="8"/>
      <c r="D58" s="8"/>
      <c r="E58" s="9"/>
      <c r="F58" s="10"/>
      <c r="G58" s="8"/>
      <c r="H58" s="8"/>
      <c r="I58" s="11"/>
    </row>
    <row r="59" customFormat="false" ht="15" hidden="false" customHeight="false" outlineLevel="0" collapsed="false">
      <c r="A59" s="19" t="s">
        <v>92</v>
      </c>
      <c r="B59" s="19"/>
      <c r="C59" s="19"/>
      <c r="D59" s="19"/>
      <c r="E59" s="19"/>
      <c r="F59" s="19"/>
      <c r="G59" s="20" t="n">
        <f aca="false">(G5+G9+G13+G17+G21+G25+G29+G33+G37+G41+G45+G49+G53+G57)</f>
        <v>336.900277777778</v>
      </c>
      <c r="H59" s="20" t="n">
        <f aca="false">(H5+H9+H13+H17+H21+H25+H29+H33+H37+H41+H45+H49+H53+H57)</f>
        <v>97.8827144249513</v>
      </c>
    </row>
    <row r="60" customFormat="false" ht="13.8" hidden="false" customHeight="false" outlineLevel="0" collapsed="false"/>
    <row r="61" customFormat="false" ht="15" hidden="false" customHeight="false" outlineLevel="0" collapsed="false">
      <c r="A61" s="15" t="s">
        <v>42</v>
      </c>
      <c r="B61" s="15"/>
      <c r="C61" s="15"/>
      <c r="D61" s="15"/>
      <c r="E61" s="15"/>
      <c r="F61" s="15"/>
      <c r="G61" s="16" t="n">
        <f aca="false">(G57)</f>
        <v>44.4211111111111</v>
      </c>
      <c r="H61" s="16" t="n">
        <f aca="false">(H57)</f>
        <v>0.389658869395712</v>
      </c>
    </row>
    <row r="62" customFormat="false" ht="13.8" hidden="false" customHeight="false" outlineLevel="0" collapsed="false"/>
    <row r="63" customFormat="false" ht="15" hidden="false" customHeight="false" outlineLevel="0" collapsed="false">
      <c r="A63" s="17" t="s">
        <v>25</v>
      </c>
      <c r="B63" s="17"/>
      <c r="C63" s="17"/>
      <c r="D63" s="17"/>
      <c r="E63" s="17"/>
      <c r="F63" s="17"/>
      <c r="G63" s="18" t="n">
        <f aca="false">(G5+G9+G13+G17+G21+G25+G29+G33)</f>
        <v>138.9825</v>
      </c>
      <c r="H63" s="18" t="n">
        <f aca="false">(H5+H9+H13+H17+H21+H25+H29+H33)</f>
        <v>46.3275</v>
      </c>
    </row>
    <row r="64" customFormat="false" ht="13.8" hidden="false" customHeight="false" outlineLevel="0" collapsed="false"/>
    <row r="65" customFormat="false" ht="15" hidden="false" customHeight="false" outlineLevel="0" collapsed="false">
      <c r="A65" s="19" t="s">
        <v>26</v>
      </c>
      <c r="B65" s="19"/>
      <c r="C65" s="19"/>
      <c r="D65" s="19"/>
      <c r="E65" s="19"/>
      <c r="F65" s="19"/>
      <c r="G65" s="20" t="n">
        <f aca="false">(G37+G41+G45+G49+G53)</f>
        <v>153.496666666667</v>
      </c>
      <c r="H65" s="20" t="n">
        <f aca="false">(H37+H41+H45+H49+H53)</f>
        <v>51.1655555555556</v>
      </c>
      <c r="I65" s="40"/>
      <c r="J65" s="40"/>
      <c r="K65" s="40"/>
      <c r="L65" s="40"/>
      <c r="M65" s="40"/>
      <c r="N65" s="40"/>
    </row>
    <row r="66" customFormat="false" ht="13.8" hidden="false" customHeight="false" outlineLevel="0" collapsed="false"/>
    <row r="67" customFormat="false" ht="13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1">
    <mergeCell ref="A1:H1"/>
    <mergeCell ref="A2:H2"/>
    <mergeCell ref="A3:H3"/>
    <mergeCell ref="A7:H7"/>
    <mergeCell ref="A11:H11"/>
    <mergeCell ref="A15:H15"/>
    <mergeCell ref="A19:H19"/>
    <mergeCell ref="A23:H23"/>
    <mergeCell ref="A27:H27"/>
    <mergeCell ref="A31:H31"/>
    <mergeCell ref="A35:H35"/>
    <mergeCell ref="A39:H39"/>
    <mergeCell ref="A43:H43"/>
    <mergeCell ref="A47:H47"/>
    <mergeCell ref="A51:H51"/>
    <mergeCell ref="A55:H55"/>
    <mergeCell ref="A59:F59"/>
    <mergeCell ref="A61:F61"/>
    <mergeCell ref="A63:F63"/>
    <mergeCell ref="A65:F65"/>
    <mergeCell ref="I65:N6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65536"/>
  <sheetViews>
    <sheetView windowProtection="false" showFormulas="false" showGridLines="true" showRowColHeaders="true" showZeros="true" rightToLeft="false" tabSelected="false" showOutlineSymbols="true" defaultGridColor="true" view="normal" topLeftCell="A56" colorId="64" zoomScale="85" zoomScaleNormal="85" zoomScalePageLayoutView="100" workbookViewId="0">
      <selection pane="topLeft" activeCell="K78" activeCellId="0" sqref="K78"/>
    </sheetView>
  </sheetViews>
  <sheetFormatPr defaultRowHeight="14.05"/>
  <cols>
    <col collapsed="false" hidden="false" max="4" min="1" style="0" width="12.953488372093"/>
    <col collapsed="false" hidden="false" max="5" min="5" style="0" width="18.3860465116279"/>
    <col collapsed="false" hidden="false" max="6" min="6" style="0" width="29.5348837209302"/>
    <col collapsed="false" hidden="false" max="7" min="7" style="0" width="17.0651162790698"/>
    <col collapsed="false" hidden="false" max="8" min="8" style="0" width="18.8186046511628"/>
    <col collapsed="false" hidden="false" max="9" min="9" style="0" width="17.2139534883721"/>
    <col collapsed="false" hidden="false" max="1025" min="10" style="0" width="9.3953488372093"/>
  </cols>
  <sheetData>
    <row r="1" customFormat="false" ht="17.65" hidden="false" customHeight="false" outlineLevel="0" collapsed="false">
      <c r="A1" s="1" t="s">
        <v>86</v>
      </c>
      <c r="B1" s="1"/>
      <c r="C1" s="1"/>
      <c r="D1" s="1"/>
      <c r="E1" s="1"/>
      <c r="F1" s="1"/>
      <c r="G1" s="1"/>
      <c r="H1" s="1"/>
    </row>
    <row r="2" customFormat="false" ht="14.05" hidden="false" customHeight="fals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8.65" hidden="false" customHeight="true" outlineLevel="0" collapsed="false">
      <c r="A3" s="3" t="s">
        <v>87</v>
      </c>
      <c r="B3" s="3"/>
      <c r="C3" s="3"/>
      <c r="D3" s="3"/>
      <c r="E3" s="3"/>
      <c r="F3" s="3"/>
      <c r="G3" s="3"/>
      <c r="H3" s="3"/>
      <c r="I3" s="4" t="s">
        <v>2</v>
      </c>
    </row>
    <row r="4" customFormat="false" ht="15.25" hidden="false" customHeight="false" outlineLevel="0" collapsed="false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6" t="s">
        <v>8</v>
      </c>
      <c r="G4" s="6" t="s">
        <v>9</v>
      </c>
      <c r="H4" s="5" t="s">
        <v>10</v>
      </c>
      <c r="I4" s="7" t="n">
        <v>8205</v>
      </c>
    </row>
    <row r="5" customFormat="false" ht="15.25" hidden="false" customHeight="false" outlineLevel="0" collapsed="false">
      <c r="A5" s="8" t="n">
        <v>20.81</v>
      </c>
      <c r="B5" s="8" t="n">
        <v>15.63</v>
      </c>
      <c r="C5" s="8" t="n">
        <v>32.21</v>
      </c>
      <c r="D5" s="8" t="n">
        <f aca="false">(A5+B5+C5)/3</f>
        <v>22.8833333333333</v>
      </c>
      <c r="E5" s="9" t="n">
        <v>1</v>
      </c>
      <c r="F5" s="10" t="n">
        <v>1</v>
      </c>
      <c r="G5" s="8" t="n">
        <f aca="false">(D5/F5)/12</f>
        <v>1.90694444444444</v>
      </c>
      <c r="H5" s="8" t="n">
        <f aca="false">G5</f>
        <v>1.90694444444444</v>
      </c>
      <c r="I5" s="11"/>
    </row>
    <row r="6" customFormat="false" ht="14.05" hidden="false" customHeight="false" outlineLevel="0" collapsed="false">
      <c r="I6" s="11"/>
    </row>
    <row r="7" customFormat="false" ht="17.4" hidden="false" customHeight="true" outlineLevel="0" collapsed="false">
      <c r="A7" s="21" t="s">
        <v>30</v>
      </c>
      <c r="B7" s="21"/>
      <c r="C7" s="21"/>
      <c r="D7" s="21"/>
      <c r="E7" s="21"/>
      <c r="F7" s="21"/>
      <c r="G7" s="21"/>
      <c r="H7" s="21"/>
      <c r="I7" s="4" t="s">
        <v>2</v>
      </c>
    </row>
    <row r="8" customFormat="false" ht="15.25" hidden="false" customHeight="false" outlineLevel="0" collapsed="false">
      <c r="A8" s="5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5" t="s">
        <v>8</v>
      </c>
      <c r="G8" s="5" t="s">
        <v>9</v>
      </c>
      <c r="H8" s="5" t="s">
        <v>10</v>
      </c>
      <c r="I8" s="11"/>
    </row>
    <row r="9" customFormat="false" ht="15.25" hidden="false" customHeight="false" outlineLevel="0" collapsed="false">
      <c r="A9" s="8" t="n">
        <v>1.31</v>
      </c>
      <c r="B9" s="8" t="n">
        <v>1.17</v>
      </c>
      <c r="C9" s="8" t="n">
        <v>1.61</v>
      </c>
      <c r="D9" s="8" t="n">
        <f aca="false">(A9+B9+C9)/3</f>
        <v>1.36333333333333</v>
      </c>
      <c r="E9" s="9" t="n">
        <v>1</v>
      </c>
      <c r="F9" s="10" t="n">
        <v>1</v>
      </c>
      <c r="G9" s="8" t="n">
        <f aca="false">(D9/F9)/12*250</f>
        <v>28.4027777777778</v>
      </c>
      <c r="H9" s="8" t="n">
        <f aca="false">G9</f>
        <v>28.4027777777778</v>
      </c>
      <c r="I9" s="11"/>
    </row>
    <row r="10" customFormat="false" ht="15.25" hidden="false" customHeight="false" outlineLevel="0" collapsed="false">
      <c r="A10" s="8"/>
      <c r="B10" s="8"/>
      <c r="C10" s="8"/>
      <c r="D10" s="8"/>
      <c r="E10" s="9"/>
      <c r="F10" s="9"/>
      <c r="G10" s="8"/>
      <c r="H10" s="8"/>
      <c r="I10" s="11"/>
    </row>
    <row r="11" customFormat="false" ht="17.4" hidden="false" customHeight="true" outlineLevel="0" collapsed="false">
      <c r="A11" s="3" t="s">
        <v>88</v>
      </c>
      <c r="B11" s="3"/>
      <c r="C11" s="3"/>
      <c r="D11" s="3"/>
      <c r="E11" s="3"/>
      <c r="F11" s="3"/>
      <c r="G11" s="3"/>
      <c r="H11" s="3"/>
      <c r="I11" s="4" t="s">
        <v>2</v>
      </c>
    </row>
    <row r="12" customFormat="false" ht="15.25" hidden="false" customHeight="false" outlineLevel="0" collapsed="false">
      <c r="A12" s="5" t="s">
        <v>3</v>
      </c>
      <c r="B12" s="5" t="s">
        <v>4</v>
      </c>
      <c r="C12" s="5" t="s">
        <v>5</v>
      </c>
      <c r="D12" s="5" t="s">
        <v>6</v>
      </c>
      <c r="E12" s="5" t="s">
        <v>7</v>
      </c>
      <c r="F12" s="6" t="s">
        <v>8</v>
      </c>
      <c r="G12" s="5" t="s">
        <v>9</v>
      </c>
      <c r="H12" s="5" t="s">
        <v>10</v>
      </c>
      <c r="I12" s="6"/>
    </row>
    <row r="13" customFormat="false" ht="15.25" hidden="false" customHeight="false" outlineLevel="0" collapsed="false">
      <c r="A13" s="8" t="n">
        <v>2.98</v>
      </c>
      <c r="B13" s="8" t="n">
        <v>2.2</v>
      </c>
      <c r="C13" s="8" t="n">
        <v>0.96</v>
      </c>
      <c r="D13" s="8" t="n">
        <f aca="false">(A13+B13+C13)/3</f>
        <v>2.04666666666667</v>
      </c>
      <c r="E13" s="9" t="n">
        <v>1</v>
      </c>
      <c r="F13" s="10" t="n">
        <v>1</v>
      </c>
      <c r="G13" s="8" t="n">
        <f aca="false">(D13/F13)/12</f>
        <v>0.170555555555556</v>
      </c>
      <c r="H13" s="8" t="n">
        <f aca="false">G13</f>
        <v>0.170555555555556</v>
      </c>
      <c r="I13" s="11"/>
    </row>
    <row r="14" customFormat="false" ht="14.05" hidden="false" customHeight="false" outlineLevel="0" collapsed="false">
      <c r="I14" s="11"/>
    </row>
    <row r="15" customFormat="false" ht="18.65" hidden="false" customHeight="true" outlineLevel="0" collapsed="false">
      <c r="A15" s="3" t="s">
        <v>13</v>
      </c>
      <c r="B15" s="3"/>
      <c r="C15" s="3"/>
      <c r="D15" s="3"/>
      <c r="E15" s="3"/>
      <c r="F15" s="3"/>
      <c r="G15" s="3"/>
      <c r="H15" s="3"/>
      <c r="I15" s="4" t="s">
        <v>2</v>
      </c>
    </row>
    <row r="16" customFormat="false" ht="15.25" hidden="false" customHeight="false" outlineLevel="0" collapsed="false">
      <c r="A16" s="5" t="s">
        <v>3</v>
      </c>
      <c r="B16" s="5" t="s">
        <v>4</v>
      </c>
      <c r="C16" s="5" t="s">
        <v>5</v>
      </c>
      <c r="D16" s="5" t="s">
        <v>6</v>
      </c>
      <c r="E16" s="5" t="s">
        <v>7</v>
      </c>
      <c r="F16" s="6" t="s">
        <v>8</v>
      </c>
      <c r="G16" s="6" t="s">
        <v>9</v>
      </c>
      <c r="H16" s="5" t="s">
        <v>10</v>
      </c>
      <c r="I16" s="7"/>
    </row>
    <row r="17" customFormat="false" ht="15.25" hidden="false" customHeight="false" outlineLevel="0" collapsed="false">
      <c r="A17" s="8" t="n">
        <v>8.3</v>
      </c>
      <c r="B17" s="8" t="n">
        <v>19.99</v>
      </c>
      <c r="C17" s="8" t="n">
        <v>12.11</v>
      </c>
      <c r="D17" s="8" t="n">
        <f aca="false">(A17+B17+C17)/3</f>
        <v>13.4666666666667</v>
      </c>
      <c r="E17" s="9" t="n">
        <v>1</v>
      </c>
      <c r="F17" s="10" t="n">
        <v>1</v>
      </c>
      <c r="G17" s="8" t="n">
        <f aca="false">(D17/F17)/12*4</f>
        <v>4.48888888888889</v>
      </c>
      <c r="H17" s="8" t="n">
        <f aca="false">G17</f>
        <v>4.48888888888889</v>
      </c>
      <c r="I17" s="11"/>
    </row>
    <row r="18" customFormat="false" ht="14.05" hidden="false" customHeight="false" outlineLevel="0" collapsed="false">
      <c r="I18" s="11"/>
    </row>
    <row r="19" customFormat="false" ht="18.65" hidden="false" customHeight="true" outlineLevel="0" collapsed="false">
      <c r="A19" s="3" t="s">
        <v>89</v>
      </c>
      <c r="B19" s="3"/>
      <c r="C19" s="3"/>
      <c r="D19" s="3"/>
      <c r="E19" s="3"/>
      <c r="F19" s="3"/>
      <c r="G19" s="3"/>
      <c r="H19" s="3"/>
      <c r="I19" s="4" t="s">
        <v>2</v>
      </c>
    </row>
    <row r="20" customFormat="false" ht="15.25" hidden="false" customHeight="false" outlineLevel="0" collapsed="false">
      <c r="A20" s="5" t="s">
        <v>3</v>
      </c>
      <c r="B20" s="5" t="s">
        <v>4</v>
      </c>
      <c r="C20" s="5" t="s">
        <v>5</v>
      </c>
      <c r="D20" s="5" t="s">
        <v>6</v>
      </c>
      <c r="E20" s="5" t="s">
        <v>7</v>
      </c>
      <c r="F20" s="6" t="s">
        <v>8</v>
      </c>
      <c r="G20" s="5" t="s">
        <v>9</v>
      </c>
      <c r="H20" s="5" t="s">
        <v>10</v>
      </c>
      <c r="I20" s="7"/>
    </row>
    <row r="21" customFormat="false" ht="15.25" hidden="false" customHeight="false" outlineLevel="0" collapsed="false">
      <c r="A21" s="8" t="n">
        <v>31.2</v>
      </c>
      <c r="B21" s="8" t="n">
        <v>27.44</v>
      </c>
      <c r="C21" s="8" t="n">
        <v>31.34</v>
      </c>
      <c r="D21" s="8" t="n">
        <f aca="false">(A21+B21+C21)/3</f>
        <v>29.9933333333333</v>
      </c>
      <c r="E21" s="9" t="n">
        <v>1</v>
      </c>
      <c r="F21" s="10" t="n">
        <v>1</v>
      </c>
      <c r="G21" s="8" t="n">
        <f aca="false">(D21/F21)/12</f>
        <v>2.49944444444444</v>
      </c>
      <c r="H21" s="8" t="n">
        <f aca="false">G21</f>
        <v>2.49944444444444</v>
      </c>
      <c r="I21" s="11"/>
    </row>
    <row r="22" customFormat="false" ht="14.05" hidden="false" customHeight="false" outlineLevel="0" collapsed="false">
      <c r="I22" s="11"/>
    </row>
    <row r="23" customFormat="false" ht="17.4" hidden="false" customHeight="true" outlineLevel="0" collapsed="false">
      <c r="A23" s="21" t="s">
        <v>90</v>
      </c>
      <c r="B23" s="21"/>
      <c r="C23" s="21"/>
      <c r="D23" s="21"/>
      <c r="E23" s="21"/>
      <c r="F23" s="21"/>
      <c r="G23" s="21"/>
      <c r="H23" s="21"/>
      <c r="I23" s="4" t="s">
        <v>2</v>
      </c>
    </row>
    <row r="24" customFormat="false" ht="15.25" hidden="false" customHeight="false" outlineLevel="0" collapsed="false">
      <c r="A24" s="5" t="s">
        <v>3</v>
      </c>
      <c r="B24" s="5" t="s">
        <v>4</v>
      </c>
      <c r="C24" s="5" t="s">
        <v>5</v>
      </c>
      <c r="D24" s="5" t="s">
        <v>6</v>
      </c>
      <c r="E24" s="5" t="s">
        <v>7</v>
      </c>
      <c r="F24" s="5" t="s">
        <v>8</v>
      </c>
      <c r="G24" s="5" t="s">
        <v>9</v>
      </c>
      <c r="H24" s="5" t="s">
        <v>10</v>
      </c>
      <c r="I24" s="7"/>
    </row>
    <row r="25" customFormat="false" ht="15.25" hidden="false" customHeight="false" outlineLevel="0" collapsed="false">
      <c r="A25" s="8" t="n">
        <v>13.05</v>
      </c>
      <c r="B25" s="8" t="n">
        <v>8.07</v>
      </c>
      <c r="C25" s="8" t="n">
        <v>9.35</v>
      </c>
      <c r="D25" s="8" t="n">
        <f aca="false">(A25+B25+C25)/3</f>
        <v>10.1566666666667</v>
      </c>
      <c r="E25" s="9" t="n">
        <v>1</v>
      </c>
      <c r="F25" s="10" t="n">
        <v>1</v>
      </c>
      <c r="G25" s="8" t="n">
        <f aca="false">(D25/F25)/12*2</f>
        <v>1.69277777777778</v>
      </c>
      <c r="H25" s="8" t="n">
        <f aca="false">G25</f>
        <v>1.69277777777778</v>
      </c>
      <c r="I25" s="11"/>
    </row>
    <row r="26" customFormat="false" ht="15.25" hidden="false" customHeight="false" outlineLevel="0" collapsed="false">
      <c r="A26" s="8"/>
      <c r="B26" s="8"/>
      <c r="C26" s="8"/>
      <c r="D26" s="8"/>
      <c r="E26" s="9"/>
      <c r="F26" s="9"/>
      <c r="G26" s="8"/>
      <c r="H26" s="8"/>
      <c r="I26" s="11"/>
    </row>
    <row r="27" customFormat="false" ht="15.25" hidden="false" customHeight="false" outlineLevel="0" collapsed="false">
      <c r="A27" s="21" t="s">
        <v>16</v>
      </c>
      <c r="B27" s="21"/>
      <c r="C27" s="21"/>
      <c r="D27" s="21"/>
      <c r="E27" s="21"/>
      <c r="F27" s="21"/>
      <c r="G27" s="21"/>
      <c r="H27" s="21"/>
      <c r="I27" s="4" t="s">
        <v>2</v>
      </c>
    </row>
    <row r="28" customFormat="false" ht="15.25" hidden="false" customHeight="false" outlineLevel="0" collapsed="false">
      <c r="A28" s="5" t="s">
        <v>3</v>
      </c>
      <c r="B28" s="5" t="s">
        <v>4</v>
      </c>
      <c r="C28" s="5" t="s">
        <v>5</v>
      </c>
      <c r="D28" s="5" t="s">
        <v>6</v>
      </c>
      <c r="E28" s="5" t="s">
        <v>7</v>
      </c>
      <c r="F28" s="5" t="s">
        <v>8</v>
      </c>
      <c r="G28" s="5" t="s">
        <v>9</v>
      </c>
      <c r="H28" s="5" t="s">
        <v>10</v>
      </c>
      <c r="I28" s="6"/>
    </row>
    <row r="29" customFormat="false" ht="15.25" hidden="false" customHeight="false" outlineLevel="0" collapsed="false">
      <c r="A29" s="8" t="n">
        <v>75.16</v>
      </c>
      <c r="B29" s="8" t="n">
        <v>39.9</v>
      </c>
      <c r="C29" s="8" t="n">
        <v>72.9</v>
      </c>
      <c r="D29" s="8" t="n">
        <f aca="false">(A29+B29+C29)/3</f>
        <v>62.6533333333333</v>
      </c>
      <c r="E29" s="9" t="n">
        <v>1</v>
      </c>
      <c r="F29" s="10" t="n">
        <v>1</v>
      </c>
      <c r="G29" s="8" t="n">
        <f aca="false">(D29/F29)/12</f>
        <v>5.22111111111111</v>
      </c>
      <c r="H29" s="8" t="n">
        <f aca="false">G29</f>
        <v>5.22111111111111</v>
      </c>
      <c r="I29" s="11"/>
    </row>
    <row r="30" customFormat="false" ht="15.25" hidden="false" customHeight="false" outlineLevel="0" collapsed="false">
      <c r="A30" s="8"/>
      <c r="B30" s="8"/>
      <c r="C30" s="8"/>
      <c r="D30" s="8"/>
      <c r="E30" s="9"/>
      <c r="F30" s="9"/>
      <c r="G30" s="8"/>
      <c r="H30" s="8"/>
      <c r="I30" s="11"/>
    </row>
    <row r="31" customFormat="false" ht="15.25" hidden="false" customHeight="false" outlineLevel="0" collapsed="false">
      <c r="A31" s="21" t="s">
        <v>53</v>
      </c>
      <c r="B31" s="21"/>
      <c r="C31" s="21"/>
      <c r="D31" s="21"/>
      <c r="E31" s="21"/>
      <c r="F31" s="21"/>
      <c r="G31" s="21"/>
      <c r="H31" s="21"/>
      <c r="I31" s="4" t="s">
        <v>2</v>
      </c>
    </row>
    <row r="32" customFormat="false" ht="15.25" hidden="false" customHeight="false" outlineLevel="0" collapsed="false">
      <c r="A32" s="5" t="s">
        <v>3</v>
      </c>
      <c r="B32" s="5" t="s">
        <v>4</v>
      </c>
      <c r="C32" s="5" t="s">
        <v>5</v>
      </c>
      <c r="D32" s="5" t="s">
        <v>6</v>
      </c>
      <c r="E32" s="5" t="s">
        <v>7</v>
      </c>
      <c r="F32" s="5" t="s">
        <v>8</v>
      </c>
      <c r="G32" s="5" t="s">
        <v>9</v>
      </c>
      <c r="H32" s="5" t="s">
        <v>10</v>
      </c>
      <c r="I32" s="7"/>
    </row>
    <row r="33" customFormat="false" ht="15.25" hidden="false" customHeight="false" outlineLevel="0" collapsed="false">
      <c r="A33" s="8" t="n">
        <v>11.5</v>
      </c>
      <c r="B33" s="8" t="n">
        <v>12.21</v>
      </c>
      <c r="C33" s="8" t="n">
        <v>11.3</v>
      </c>
      <c r="D33" s="8" t="n">
        <f aca="false">(A33+B33+C33)/3</f>
        <v>11.67</v>
      </c>
      <c r="E33" s="9" t="n">
        <v>1</v>
      </c>
      <c r="F33" s="10" t="n">
        <v>1</v>
      </c>
      <c r="G33" s="8" t="n">
        <f aca="false">(D33/F33)/12*2</f>
        <v>1.945</v>
      </c>
      <c r="H33" s="8" t="n">
        <f aca="false">G33</f>
        <v>1.945</v>
      </c>
      <c r="I33" s="11"/>
    </row>
    <row r="34" customFormat="false" ht="15.25" hidden="false" customHeight="false" outlineLevel="0" collapsed="false">
      <c r="A34" s="8"/>
      <c r="B34" s="8"/>
      <c r="C34" s="8"/>
      <c r="D34" s="8"/>
      <c r="E34" s="9"/>
      <c r="F34" s="9"/>
      <c r="G34" s="8"/>
      <c r="H34" s="8"/>
      <c r="I34" s="11"/>
    </row>
    <row r="35" customFormat="false" ht="18.65" hidden="false" customHeight="true" outlineLevel="0" collapsed="false">
      <c r="A35" s="3" t="s">
        <v>91</v>
      </c>
      <c r="B35" s="3"/>
      <c r="C35" s="3"/>
      <c r="D35" s="3"/>
      <c r="E35" s="3"/>
      <c r="F35" s="3"/>
      <c r="G35" s="3"/>
      <c r="H35" s="3"/>
      <c r="I35" s="4" t="s">
        <v>2</v>
      </c>
    </row>
    <row r="36" customFormat="false" ht="15.25" hidden="false" customHeight="false" outlineLevel="0" collapsed="false">
      <c r="A36" s="5" t="s">
        <v>3</v>
      </c>
      <c r="B36" s="5" t="s">
        <v>4</v>
      </c>
      <c r="C36" s="5" t="s">
        <v>5</v>
      </c>
      <c r="D36" s="5" t="s">
        <v>6</v>
      </c>
      <c r="E36" s="5" t="s">
        <v>7</v>
      </c>
      <c r="F36" s="6" t="s">
        <v>8</v>
      </c>
      <c r="G36" s="6" t="s">
        <v>9</v>
      </c>
      <c r="H36" s="5" t="s">
        <v>10</v>
      </c>
      <c r="I36" s="7"/>
    </row>
    <row r="37" customFormat="false" ht="15.25" hidden="false" customHeight="false" outlineLevel="0" collapsed="false">
      <c r="A37" s="8" t="n">
        <v>99.9</v>
      </c>
      <c r="B37" s="8" t="n">
        <v>130</v>
      </c>
      <c r="C37" s="8" t="n">
        <v>81.83</v>
      </c>
      <c r="D37" s="8" t="n">
        <f aca="false">(A37+B37+C37)/3</f>
        <v>103.91</v>
      </c>
      <c r="E37" s="9" t="n">
        <v>1</v>
      </c>
      <c r="F37" s="10" t="n">
        <v>1</v>
      </c>
      <c r="G37" s="8" t="n">
        <f aca="false">(D37/F37)/12*3</f>
        <v>25.9775</v>
      </c>
      <c r="H37" s="8" t="n">
        <f aca="false">G37</f>
        <v>25.9775</v>
      </c>
      <c r="I37" s="11"/>
    </row>
    <row r="38" customFormat="false" ht="14.05" hidden="false" customHeight="false" outlineLevel="0" collapsed="false">
      <c r="I38" s="11"/>
    </row>
    <row r="39" customFormat="false" ht="17.4" hidden="false" customHeight="true" outlineLevel="0" collapsed="false">
      <c r="A39" s="3" t="s">
        <v>18</v>
      </c>
      <c r="B39" s="3"/>
      <c r="C39" s="3"/>
      <c r="D39" s="3"/>
      <c r="E39" s="3"/>
      <c r="F39" s="3"/>
      <c r="G39" s="3"/>
      <c r="H39" s="3"/>
      <c r="I39" s="4" t="s">
        <v>2</v>
      </c>
    </row>
    <row r="40" customFormat="false" ht="15.25" hidden="false" customHeight="false" outlineLevel="0" collapsed="false">
      <c r="A40" s="5" t="s">
        <v>3</v>
      </c>
      <c r="B40" s="5" t="s">
        <v>4</v>
      </c>
      <c r="C40" s="5" t="s">
        <v>5</v>
      </c>
      <c r="D40" s="5" t="s">
        <v>6</v>
      </c>
      <c r="E40" s="5" t="s">
        <v>7</v>
      </c>
      <c r="F40" s="6" t="s">
        <v>8</v>
      </c>
      <c r="G40" s="5" t="s">
        <v>9</v>
      </c>
      <c r="H40" s="5" t="s">
        <v>10</v>
      </c>
      <c r="I40" s="7"/>
    </row>
    <row r="41" customFormat="false" ht="15.25" hidden="false" customHeight="false" outlineLevel="0" collapsed="false">
      <c r="A41" s="8" t="n">
        <v>16.9</v>
      </c>
      <c r="B41" s="8" t="n">
        <v>9.5</v>
      </c>
      <c r="C41" s="8" t="n">
        <v>10.5</v>
      </c>
      <c r="D41" s="8" t="n">
        <f aca="false">(A41+B41+C41)/3</f>
        <v>12.3</v>
      </c>
      <c r="E41" s="9" t="n">
        <v>1</v>
      </c>
      <c r="F41" s="10" t="n">
        <v>1</v>
      </c>
      <c r="G41" s="8" t="n">
        <f aca="false">(D41/F41)/12*6</f>
        <v>6.15</v>
      </c>
      <c r="H41" s="8" t="n">
        <f aca="false">G41</f>
        <v>6.15</v>
      </c>
      <c r="I41" s="11"/>
    </row>
    <row r="42" customFormat="false" ht="14.05" hidden="false" customHeight="false" outlineLevel="0" collapsed="false">
      <c r="I42" s="11"/>
    </row>
    <row r="43" customFormat="false" ht="17.4" hidden="false" customHeight="true" outlineLevel="0" collapsed="false">
      <c r="A43" s="3" t="s">
        <v>19</v>
      </c>
      <c r="B43" s="3"/>
      <c r="C43" s="3"/>
      <c r="D43" s="3"/>
      <c r="E43" s="3"/>
      <c r="F43" s="3"/>
      <c r="G43" s="3"/>
      <c r="H43" s="3"/>
      <c r="I43" s="4" t="s">
        <v>2</v>
      </c>
    </row>
    <row r="44" customFormat="false" ht="15.25" hidden="false" customHeight="false" outlineLevel="0" collapsed="false">
      <c r="A44" s="5" t="s">
        <v>3</v>
      </c>
      <c r="B44" s="5" t="s">
        <v>4</v>
      </c>
      <c r="C44" s="5" t="s">
        <v>5</v>
      </c>
      <c r="D44" s="5" t="s">
        <v>6</v>
      </c>
      <c r="E44" s="5" t="s">
        <v>7</v>
      </c>
      <c r="F44" s="6" t="s">
        <v>8</v>
      </c>
      <c r="G44" s="5" t="s">
        <v>9</v>
      </c>
      <c r="H44" s="5" t="s">
        <v>10</v>
      </c>
      <c r="I44" s="6"/>
    </row>
    <row r="45" customFormat="false" ht="15.25" hidden="false" customHeight="false" outlineLevel="0" collapsed="false">
      <c r="A45" s="8" t="n">
        <v>94.9</v>
      </c>
      <c r="B45" s="8" t="n">
        <v>49.9</v>
      </c>
      <c r="C45" s="8" t="n">
        <v>78</v>
      </c>
      <c r="D45" s="8" t="n">
        <f aca="false">(A45+B45+C45)/3</f>
        <v>74.2666666666667</v>
      </c>
      <c r="E45" s="9" t="n">
        <v>1</v>
      </c>
      <c r="F45" s="10" t="n">
        <v>1</v>
      </c>
      <c r="G45" s="8" t="n">
        <f aca="false">(D45/F45)/12*3</f>
        <v>18.5666666666667</v>
      </c>
      <c r="H45" s="8" t="n">
        <f aca="false">G45</f>
        <v>18.5666666666667</v>
      </c>
      <c r="I45" s="11"/>
    </row>
    <row r="46" customFormat="false" ht="15" hidden="false" customHeight="false" outlineLevel="0" collapsed="false">
      <c r="A46" s="8"/>
      <c r="B46" s="8"/>
      <c r="C46" s="8"/>
      <c r="D46" s="8"/>
      <c r="E46" s="9"/>
      <c r="F46" s="10"/>
      <c r="G46" s="8"/>
      <c r="H46" s="8"/>
      <c r="I46" s="11"/>
    </row>
    <row r="47" customFormat="false" ht="15" hidden="false" customHeight="false" outlineLevel="0" collapsed="false">
      <c r="A47" s="3" t="s">
        <v>20</v>
      </c>
      <c r="B47" s="3"/>
      <c r="C47" s="3"/>
      <c r="D47" s="3"/>
      <c r="E47" s="3"/>
      <c r="F47" s="3"/>
      <c r="G47" s="3"/>
      <c r="H47" s="3"/>
      <c r="I47" s="4" t="s">
        <v>2</v>
      </c>
    </row>
    <row r="48" customFormat="false" ht="15" hidden="false" customHeight="false" outlineLevel="0" collapsed="false">
      <c r="A48" s="5" t="s">
        <v>3</v>
      </c>
      <c r="B48" s="5" t="s">
        <v>4</v>
      </c>
      <c r="C48" s="5" t="s">
        <v>5</v>
      </c>
      <c r="D48" s="5" t="s">
        <v>6</v>
      </c>
      <c r="E48" s="5" t="s">
        <v>7</v>
      </c>
      <c r="F48" s="6" t="s">
        <v>8</v>
      </c>
      <c r="G48" s="5" t="s">
        <v>9</v>
      </c>
      <c r="H48" s="5" t="s">
        <v>10</v>
      </c>
      <c r="I48" s="7"/>
    </row>
    <row r="49" customFormat="false" ht="15" hidden="false" customHeight="false" outlineLevel="0" collapsed="false">
      <c r="A49" s="8" t="n">
        <v>4.7</v>
      </c>
      <c r="B49" s="8" t="n">
        <v>4.1</v>
      </c>
      <c r="C49" s="8" t="n">
        <v>3.4</v>
      </c>
      <c r="D49" s="8" t="n">
        <f aca="false">(A49+B49+C49)/3</f>
        <v>4.06666666666667</v>
      </c>
      <c r="E49" s="9" t="n">
        <v>1</v>
      </c>
      <c r="F49" s="10" t="n">
        <v>1</v>
      </c>
      <c r="G49" s="8" t="n">
        <f aca="false">(D49/F49)/12</f>
        <v>0.338888888888889</v>
      </c>
      <c r="H49" s="8" t="n">
        <f aca="false">G49</f>
        <v>0.338888888888889</v>
      </c>
      <c r="I49" s="11"/>
    </row>
    <row r="50" customFormat="false" ht="15" hidden="false" customHeight="false" outlineLevel="0" collapsed="false">
      <c r="A50" s="8"/>
      <c r="B50" s="8"/>
      <c r="C50" s="8"/>
      <c r="D50" s="8"/>
      <c r="E50" s="9"/>
      <c r="F50" s="10"/>
      <c r="G50" s="8"/>
      <c r="H50" s="8"/>
      <c r="I50" s="11"/>
    </row>
    <row r="51" customFormat="false" ht="15" hidden="false" customHeight="false" outlineLevel="0" collapsed="false">
      <c r="A51" s="3" t="s">
        <v>21</v>
      </c>
      <c r="B51" s="3"/>
      <c r="C51" s="3"/>
      <c r="D51" s="3"/>
      <c r="E51" s="3"/>
      <c r="F51" s="3"/>
      <c r="G51" s="3"/>
      <c r="H51" s="3"/>
      <c r="I51" s="4" t="s">
        <v>2</v>
      </c>
    </row>
    <row r="52" customFormat="false" ht="15" hidden="false" customHeight="false" outlineLevel="0" collapsed="false">
      <c r="A52" s="5" t="s">
        <v>3</v>
      </c>
      <c r="B52" s="5" t="s">
        <v>4</v>
      </c>
      <c r="C52" s="5" t="s">
        <v>5</v>
      </c>
      <c r="D52" s="5" t="s">
        <v>6</v>
      </c>
      <c r="E52" s="5" t="s">
        <v>7</v>
      </c>
      <c r="F52" s="6" t="s">
        <v>8</v>
      </c>
      <c r="G52" s="5" t="s">
        <v>9</v>
      </c>
      <c r="H52" s="5" t="s">
        <v>10</v>
      </c>
      <c r="I52" s="7"/>
    </row>
    <row r="53" customFormat="false" ht="15" hidden="false" customHeight="false" outlineLevel="0" collapsed="false">
      <c r="A53" s="8" t="n">
        <v>1.3</v>
      </c>
      <c r="B53" s="8" t="n">
        <v>1.59</v>
      </c>
      <c r="C53" s="8" t="n">
        <v>1.88</v>
      </c>
      <c r="D53" s="8" t="n">
        <f aca="false">(A53+B53+C53)/3</f>
        <v>1.59</v>
      </c>
      <c r="E53" s="9" t="n">
        <v>1</v>
      </c>
      <c r="F53" s="10" t="n">
        <v>1</v>
      </c>
      <c r="G53" s="8" t="n">
        <f aca="false">(D53/F53)/12</f>
        <v>0.1325</v>
      </c>
      <c r="H53" s="8" t="n">
        <f aca="false">G53</f>
        <v>0.1325</v>
      </c>
      <c r="I53" s="11"/>
    </row>
    <row r="54" customFormat="false" ht="15" hidden="false" customHeight="false" outlineLevel="0" collapsed="false">
      <c r="A54" s="8"/>
      <c r="B54" s="8"/>
      <c r="C54" s="8"/>
      <c r="D54" s="8"/>
      <c r="E54" s="9"/>
      <c r="F54" s="10"/>
      <c r="G54" s="8"/>
      <c r="H54" s="8"/>
      <c r="I54" s="11"/>
    </row>
    <row r="55" customFormat="false" ht="15" hidden="false" customHeight="false" outlineLevel="0" collapsed="false">
      <c r="A55" s="3" t="s">
        <v>22</v>
      </c>
      <c r="B55" s="3"/>
      <c r="C55" s="3"/>
      <c r="D55" s="3"/>
      <c r="E55" s="3"/>
      <c r="F55" s="3"/>
      <c r="G55" s="3"/>
      <c r="H55" s="3"/>
      <c r="I55" s="4" t="s">
        <v>2</v>
      </c>
    </row>
    <row r="56" customFormat="false" ht="15" hidden="false" customHeight="false" outlineLevel="0" collapsed="false">
      <c r="A56" s="5" t="s">
        <v>3</v>
      </c>
      <c r="B56" s="5" t="s">
        <v>4</v>
      </c>
      <c r="C56" s="5" t="s">
        <v>5</v>
      </c>
      <c r="D56" s="5" t="s">
        <v>6</v>
      </c>
      <c r="E56" s="5" t="s">
        <v>7</v>
      </c>
      <c r="F56" s="6" t="s">
        <v>8</v>
      </c>
      <c r="G56" s="5" t="s">
        <v>9</v>
      </c>
      <c r="H56" s="5" t="s">
        <v>10</v>
      </c>
      <c r="I56" s="6"/>
    </row>
    <row r="57" customFormat="false" ht="15" hidden="false" customHeight="false" outlineLevel="0" collapsed="false">
      <c r="A57" s="8" t="n">
        <v>1499</v>
      </c>
      <c r="B57" s="8" t="n">
        <v>1199</v>
      </c>
      <c r="C57" s="8" t="n">
        <v>1299.9</v>
      </c>
      <c r="D57" s="8" t="n">
        <f aca="false">(A57+B57+C57)/3</f>
        <v>1332.63333333333</v>
      </c>
      <c r="E57" s="9" t="n">
        <v>0.1</v>
      </c>
      <c r="F57" s="10" t="n">
        <v>10</v>
      </c>
      <c r="G57" s="8" t="n">
        <f aca="false">(D57/F57)/12*4</f>
        <v>44.4211111111111</v>
      </c>
      <c r="H57" s="8" t="n">
        <f aca="false">G57/114</f>
        <v>0.389658869395712</v>
      </c>
      <c r="I57" s="11"/>
    </row>
    <row r="58" customFormat="false" ht="15" hidden="false" customHeight="false" outlineLevel="0" collapsed="false">
      <c r="A58" s="8"/>
      <c r="B58" s="8"/>
      <c r="C58" s="8"/>
      <c r="D58" s="8"/>
      <c r="E58" s="9"/>
      <c r="F58" s="10"/>
      <c r="G58" s="8"/>
      <c r="H58" s="8"/>
      <c r="I58" s="11"/>
    </row>
    <row r="59" customFormat="false" ht="15" hidden="false" customHeight="false" outlineLevel="0" collapsed="false">
      <c r="A59" s="3" t="s">
        <v>58</v>
      </c>
      <c r="B59" s="3"/>
      <c r="C59" s="3"/>
      <c r="D59" s="3"/>
      <c r="E59" s="3"/>
      <c r="F59" s="3"/>
      <c r="G59" s="3"/>
      <c r="H59" s="3"/>
      <c r="I59" s="4" t="s">
        <v>2</v>
      </c>
    </row>
    <row r="60" customFormat="false" ht="15" hidden="false" customHeight="false" outlineLevel="0" collapsed="false">
      <c r="A60" s="5" t="s">
        <v>3</v>
      </c>
      <c r="B60" s="5" t="s">
        <v>4</v>
      </c>
      <c r="C60" s="5" t="s">
        <v>5</v>
      </c>
      <c r="D60" s="5" t="s">
        <v>6</v>
      </c>
      <c r="E60" s="5" t="s">
        <v>7</v>
      </c>
      <c r="F60" s="6" t="s">
        <v>8</v>
      </c>
      <c r="G60" s="5" t="s">
        <v>9</v>
      </c>
      <c r="H60" s="5" t="s">
        <v>10</v>
      </c>
      <c r="I60" s="6"/>
    </row>
    <row r="61" customFormat="false" ht="15" hidden="false" customHeight="false" outlineLevel="0" collapsed="false">
      <c r="A61" s="8" t="n">
        <v>92.99</v>
      </c>
      <c r="B61" s="8" t="n">
        <v>82.15</v>
      </c>
      <c r="C61" s="8" t="n">
        <v>98.9</v>
      </c>
      <c r="D61" s="8" t="n">
        <f aca="false">(A61+B61+C61)/3</f>
        <v>91.3466666666666</v>
      </c>
      <c r="E61" s="9" t="n">
        <v>0.2</v>
      </c>
      <c r="F61" s="10" t="n">
        <v>5</v>
      </c>
      <c r="G61" s="8" t="n">
        <f aca="false">(D61/F61)/12</f>
        <v>1.52244444444444</v>
      </c>
      <c r="H61" s="8" t="n">
        <f aca="false">G61/1</f>
        <v>1.52244444444444</v>
      </c>
      <c r="I61" s="11"/>
    </row>
    <row r="62" customFormat="false" ht="15" hidden="false" customHeight="false" outlineLevel="0" collapsed="false">
      <c r="A62" s="8"/>
      <c r="B62" s="8"/>
      <c r="C62" s="8"/>
      <c r="D62" s="8"/>
      <c r="E62" s="9"/>
      <c r="F62" s="10"/>
      <c r="G62" s="8"/>
      <c r="H62" s="8"/>
      <c r="I62" s="11"/>
    </row>
    <row r="63" customFormat="false" ht="15" hidden="false" customHeight="false" outlineLevel="0" collapsed="false">
      <c r="A63" s="3" t="s">
        <v>59</v>
      </c>
      <c r="B63" s="3"/>
      <c r="C63" s="3"/>
      <c r="D63" s="3"/>
      <c r="E63" s="3"/>
      <c r="F63" s="3"/>
      <c r="G63" s="3"/>
      <c r="H63" s="3"/>
      <c r="I63" s="4" t="s">
        <v>2</v>
      </c>
    </row>
    <row r="64" customFormat="false" ht="15" hidden="false" customHeight="false" outlineLevel="0" collapsed="false">
      <c r="A64" s="5" t="s">
        <v>3</v>
      </c>
      <c r="B64" s="5" t="s">
        <v>4</v>
      </c>
      <c r="C64" s="5" t="s">
        <v>5</v>
      </c>
      <c r="D64" s="5" t="s">
        <v>6</v>
      </c>
      <c r="E64" s="5" t="s">
        <v>7</v>
      </c>
      <c r="F64" s="6" t="s">
        <v>8</v>
      </c>
      <c r="G64" s="5" t="s">
        <v>9</v>
      </c>
      <c r="H64" s="5" t="s">
        <v>10</v>
      </c>
      <c r="I64" s="6"/>
    </row>
    <row r="65" customFormat="false" ht="15" hidden="false" customHeight="false" outlineLevel="0" collapsed="false">
      <c r="A65" s="8" t="n">
        <v>39.99</v>
      </c>
      <c r="B65" s="8" t="n">
        <v>39.99</v>
      </c>
      <c r="C65" s="8" t="n">
        <v>34.9</v>
      </c>
      <c r="D65" s="8" t="n">
        <f aca="false">(A65+B65+C65)/3</f>
        <v>38.2933333333333</v>
      </c>
      <c r="E65" s="9" t="n">
        <v>1</v>
      </c>
      <c r="F65" s="10" t="n">
        <v>0</v>
      </c>
      <c r="G65" s="8" t="n">
        <f aca="false">D65</f>
        <v>38.2933333333333</v>
      </c>
      <c r="H65" s="8" t="n">
        <f aca="false">G65/1</f>
        <v>38.2933333333333</v>
      </c>
      <c r="I65" s="11"/>
    </row>
    <row r="66" customFormat="false" ht="15" hidden="false" customHeight="false" outlineLevel="0" collapsed="false">
      <c r="A66" s="8"/>
      <c r="B66" s="8"/>
      <c r="C66" s="8"/>
      <c r="D66" s="8"/>
      <c r="E66" s="9"/>
      <c r="F66" s="10"/>
      <c r="G66" s="8"/>
      <c r="H66" s="8"/>
      <c r="I66" s="11"/>
    </row>
    <row r="67" customFormat="false" ht="15" hidden="false" customHeight="false" outlineLevel="0" collapsed="false">
      <c r="A67" s="19" t="s">
        <v>92</v>
      </c>
      <c r="B67" s="19"/>
      <c r="C67" s="19"/>
      <c r="D67" s="19"/>
      <c r="E67" s="19"/>
      <c r="F67" s="19"/>
      <c r="G67" s="20" t="n">
        <f aca="false">(G5+G9+G13+G17+G21+G25+G29+G33+G37+G41+G45+G49+G53+G57+G61+G65)</f>
        <v>181.729944444444</v>
      </c>
      <c r="H67" s="20" t="n">
        <f aca="false">(H5+H9+H13+H17+H21+H25+H29+H33+H37+H41+H45+H49+H53+H57+H61+H65)</f>
        <v>137.698492202729</v>
      </c>
    </row>
    <row r="68" customFormat="false" ht="13.8" hidden="false" customHeight="false" outlineLevel="0" collapsed="false"/>
    <row r="69" customFormat="false" ht="15" hidden="false" customHeight="false" outlineLevel="0" collapsed="false">
      <c r="A69" s="15" t="s">
        <v>42</v>
      </c>
      <c r="B69" s="15"/>
      <c r="C69" s="15"/>
      <c r="D69" s="15"/>
      <c r="E69" s="15"/>
      <c r="F69" s="15"/>
      <c r="G69" s="16" t="n">
        <f aca="false">(G57+G61)</f>
        <v>45.9435555555556</v>
      </c>
      <c r="H69" s="16" t="n">
        <f aca="false">(H57+H61)</f>
        <v>1.91210331384016</v>
      </c>
    </row>
    <row r="70" customFormat="false" ht="13.8" hidden="false" customHeight="false" outlineLevel="0" collapsed="false"/>
    <row r="71" customFormat="false" ht="15" hidden="false" customHeight="false" outlineLevel="0" collapsed="false">
      <c r="A71" s="17" t="s">
        <v>25</v>
      </c>
      <c r="B71" s="17"/>
      <c r="C71" s="17"/>
      <c r="D71" s="17"/>
      <c r="E71" s="17"/>
      <c r="F71" s="17"/>
      <c r="G71" s="18" t="n">
        <f aca="false">(G5+G9+G13+G17+G21+G25+G29+G33)</f>
        <v>46.3275</v>
      </c>
      <c r="H71" s="18" t="n">
        <f aca="false">(H5+H9+H13+H17+H21+H25+H29+H33)</f>
        <v>46.3275</v>
      </c>
    </row>
    <row r="72" customFormat="false" ht="13.8" hidden="false" customHeight="false" outlineLevel="0" collapsed="false"/>
    <row r="73" customFormat="false" ht="15" hidden="false" customHeight="false" outlineLevel="0" collapsed="false">
      <c r="A73" s="19" t="s">
        <v>26</v>
      </c>
      <c r="B73" s="19"/>
      <c r="C73" s="19"/>
      <c r="D73" s="19"/>
      <c r="E73" s="19"/>
      <c r="F73" s="19"/>
      <c r="G73" s="20" t="n">
        <f aca="false">(G37+G41+G45+G49+G53)</f>
        <v>51.1655555555556</v>
      </c>
      <c r="H73" s="20" t="n">
        <f aca="false">(H37+H41+H45+H49+H53)</f>
        <v>51.1655555555556</v>
      </c>
      <c r="I73" s="29"/>
      <c r="J73" s="29"/>
      <c r="K73" s="29"/>
      <c r="L73" s="29"/>
      <c r="M73" s="29"/>
      <c r="N73" s="29"/>
    </row>
    <row r="74" customFormat="false" ht="13.8" hidden="false" customHeight="false" outlineLevel="0" collapsed="false"/>
    <row r="75" customFormat="false" ht="15" hidden="false" customHeight="false" outlineLevel="0" collapsed="false">
      <c r="A75" s="31" t="s">
        <v>60</v>
      </c>
      <c r="B75" s="31"/>
      <c r="C75" s="31"/>
      <c r="D75" s="31"/>
      <c r="E75" s="31"/>
      <c r="F75" s="31"/>
      <c r="G75" s="32" t="n">
        <f aca="false">(G65)</f>
        <v>38.2933333333333</v>
      </c>
      <c r="H75" s="32" t="n">
        <f aca="false">(H65)</f>
        <v>38.2933333333333</v>
      </c>
    </row>
    <row r="76" customFormat="false" ht="13.8" hidden="false" customHeight="false" outlineLevel="0" collapsed="false"/>
    <row r="77" customFormat="false" ht="13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4">
    <mergeCell ref="A1:H1"/>
    <mergeCell ref="A2:H2"/>
    <mergeCell ref="A3:H3"/>
    <mergeCell ref="A7:H7"/>
    <mergeCell ref="A11:H11"/>
    <mergeCell ref="A15:H15"/>
    <mergeCell ref="A19:H19"/>
    <mergeCell ref="A23:H23"/>
    <mergeCell ref="A27:H27"/>
    <mergeCell ref="A31:H31"/>
    <mergeCell ref="A35:H35"/>
    <mergeCell ref="A39:H39"/>
    <mergeCell ref="A43:H43"/>
    <mergeCell ref="A47:H47"/>
    <mergeCell ref="A51:H51"/>
    <mergeCell ref="A55:H55"/>
    <mergeCell ref="A59:H59"/>
    <mergeCell ref="A63:H63"/>
    <mergeCell ref="A67:F67"/>
    <mergeCell ref="A69:F69"/>
    <mergeCell ref="A71:F71"/>
    <mergeCell ref="A73:F73"/>
    <mergeCell ref="I73:N73"/>
    <mergeCell ref="A75:F7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65536"/>
  <sheetViews>
    <sheetView windowProtection="false" showFormulas="false" showGridLines="true" showRowColHeaders="true" showZeros="true" rightToLeft="false" tabSelected="false" showOutlineSymbols="true" defaultGridColor="true" view="normal" topLeftCell="A20" colorId="64" zoomScale="85" zoomScaleNormal="85" zoomScalePageLayoutView="100" workbookViewId="0">
      <selection pane="topLeft" activeCell="I36" activeCellId="0" sqref="I36"/>
    </sheetView>
  </sheetViews>
  <sheetFormatPr defaultRowHeight="14.05"/>
  <cols>
    <col collapsed="false" hidden="false" max="4" min="1" style="0" width="12.953488372093"/>
    <col collapsed="false" hidden="false" max="5" min="5" style="0" width="18.3860465116279"/>
    <col collapsed="false" hidden="false" max="6" min="6" style="0" width="29.5348837209302"/>
    <col collapsed="false" hidden="false" max="7" min="7" style="0" width="17.0651162790698"/>
    <col collapsed="false" hidden="false" max="8" min="8" style="0" width="18.8186046511628"/>
    <col collapsed="false" hidden="false" max="9" min="9" style="0" width="17.2139534883721"/>
    <col collapsed="false" hidden="false" max="1025" min="10" style="0" width="9.3953488372093"/>
  </cols>
  <sheetData>
    <row r="1" customFormat="false" ht="17.65" hidden="false" customHeight="false" outlineLevel="0" collapsed="false">
      <c r="A1" s="1" t="s">
        <v>34</v>
      </c>
      <c r="B1" s="1"/>
      <c r="C1" s="1"/>
      <c r="D1" s="1"/>
      <c r="E1" s="1"/>
      <c r="F1" s="1"/>
      <c r="G1" s="1"/>
      <c r="H1" s="1"/>
    </row>
    <row r="2" customFormat="false" ht="14.05" hidden="false" customHeight="fals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5.25" hidden="false" customHeight="false" outlineLevel="0" collapsed="false">
      <c r="A3" s="21" t="s">
        <v>35</v>
      </c>
      <c r="B3" s="21"/>
      <c r="C3" s="21"/>
      <c r="D3" s="21"/>
      <c r="E3" s="21"/>
      <c r="F3" s="21"/>
      <c r="G3" s="21"/>
      <c r="H3" s="21"/>
      <c r="I3" s="4" t="s">
        <v>2</v>
      </c>
    </row>
    <row r="4" customFormat="false" ht="15.25" hidden="false" customHeight="false" outlineLevel="0" collapsed="false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7"/>
    </row>
    <row r="5" customFormat="false" ht="15.25" hidden="false" customHeight="false" outlineLevel="0" collapsed="false">
      <c r="A5" s="8" t="n">
        <f aca="false">29.99+35.9</f>
        <v>65.89</v>
      </c>
      <c r="B5" s="8" t="n">
        <f aca="false">35.99+89</f>
        <v>124.99</v>
      </c>
      <c r="C5" s="8" t="n">
        <f aca="false">23.2+60</f>
        <v>83.2</v>
      </c>
      <c r="D5" s="8" t="n">
        <f aca="false">(A5+B5+C5)/6</f>
        <v>45.68</v>
      </c>
      <c r="E5" s="9" t="n">
        <v>1</v>
      </c>
      <c r="F5" s="10" t="n">
        <v>1</v>
      </c>
      <c r="G5" s="8" t="n">
        <f aca="false">(D5/F5)/12*6</f>
        <v>22.84</v>
      </c>
      <c r="H5" s="8" t="n">
        <f aca="false">G5</f>
        <v>22.84</v>
      </c>
      <c r="I5" s="11"/>
    </row>
    <row r="6" customFormat="false" ht="15.25" hidden="false" customHeight="false" outlineLevel="0" collapsed="false">
      <c r="A6" s="8"/>
      <c r="B6" s="8"/>
      <c r="C6" s="8"/>
      <c r="D6" s="8"/>
      <c r="E6" s="9"/>
      <c r="F6" s="9"/>
      <c r="G6" s="8"/>
      <c r="H6" s="8"/>
      <c r="I6" s="11"/>
    </row>
    <row r="7" customFormat="false" ht="15" hidden="false" customHeight="false" outlineLevel="0" collapsed="false">
      <c r="A7" s="21" t="s">
        <v>17</v>
      </c>
      <c r="B7" s="21"/>
      <c r="C7" s="21"/>
      <c r="D7" s="21"/>
      <c r="E7" s="21"/>
      <c r="F7" s="21"/>
      <c r="G7" s="21"/>
      <c r="H7" s="21"/>
      <c r="I7" s="4" t="s">
        <v>2</v>
      </c>
    </row>
    <row r="8" customFormat="false" ht="15" hidden="false" customHeight="false" outlineLevel="0" collapsed="false">
      <c r="A8" s="5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5" t="s">
        <v>8</v>
      </c>
      <c r="G8" s="5" t="s">
        <v>9</v>
      </c>
      <c r="H8" s="5" t="s">
        <v>10</v>
      </c>
      <c r="I8" s="6"/>
    </row>
    <row r="9" customFormat="false" ht="15" hidden="false" customHeight="false" outlineLevel="0" collapsed="false">
      <c r="A9" s="8" t="n">
        <v>35.56</v>
      </c>
      <c r="B9" s="8" t="n">
        <v>37.9</v>
      </c>
      <c r="C9" s="8" t="n">
        <v>35.5</v>
      </c>
      <c r="D9" s="8" t="n">
        <f aca="false">(A9+B9+C9)/3</f>
        <v>36.32</v>
      </c>
      <c r="E9" s="9" t="n">
        <v>1</v>
      </c>
      <c r="F9" s="10" t="n">
        <v>1</v>
      </c>
      <c r="G9" s="8" t="n">
        <f aca="false">(D9/F9)/12*3</f>
        <v>9.08</v>
      </c>
      <c r="H9" s="8" t="n">
        <f aca="false">G9</f>
        <v>9.08</v>
      </c>
      <c r="I9" s="11"/>
    </row>
    <row r="10" customFormat="false" ht="15.25" hidden="false" customHeight="false" outlineLevel="0" collapsed="false">
      <c r="A10" s="8"/>
      <c r="B10" s="8"/>
      <c r="C10" s="8"/>
      <c r="D10" s="8"/>
      <c r="E10" s="9"/>
      <c r="F10" s="9"/>
      <c r="G10" s="8"/>
      <c r="H10" s="8"/>
      <c r="I10" s="11"/>
    </row>
    <row r="11" customFormat="false" ht="17.4" hidden="false" customHeight="true" outlineLevel="0" collapsed="false">
      <c r="A11" s="3" t="s">
        <v>19</v>
      </c>
      <c r="B11" s="3"/>
      <c r="C11" s="3"/>
      <c r="D11" s="3"/>
      <c r="E11" s="3"/>
      <c r="F11" s="3"/>
      <c r="G11" s="3"/>
      <c r="H11" s="3"/>
      <c r="I11" s="4" t="s">
        <v>2</v>
      </c>
    </row>
    <row r="12" customFormat="false" ht="15.25" hidden="false" customHeight="false" outlineLevel="0" collapsed="false">
      <c r="A12" s="5" t="s">
        <v>3</v>
      </c>
      <c r="B12" s="5" t="s">
        <v>4</v>
      </c>
      <c r="C12" s="5" t="s">
        <v>5</v>
      </c>
      <c r="D12" s="5" t="s">
        <v>6</v>
      </c>
      <c r="E12" s="5" t="s">
        <v>7</v>
      </c>
      <c r="F12" s="6" t="s">
        <v>8</v>
      </c>
      <c r="G12" s="5" t="s">
        <v>9</v>
      </c>
      <c r="H12" s="5" t="s">
        <v>10</v>
      </c>
      <c r="I12" s="6"/>
    </row>
    <row r="13" customFormat="false" ht="15.25" hidden="false" customHeight="false" outlineLevel="0" collapsed="false">
      <c r="A13" s="8" t="n">
        <v>94.9</v>
      </c>
      <c r="B13" s="8" t="n">
        <v>49.9</v>
      </c>
      <c r="C13" s="8" t="n">
        <v>78</v>
      </c>
      <c r="D13" s="8" t="n">
        <f aca="false">(A13+B13+C13)/3</f>
        <v>74.2666666666667</v>
      </c>
      <c r="E13" s="9" t="n">
        <v>1</v>
      </c>
      <c r="F13" s="10" t="n">
        <v>1</v>
      </c>
      <c r="G13" s="8" t="n">
        <f aca="false">(D13/F13)/12*3</f>
        <v>18.5666666666667</v>
      </c>
      <c r="H13" s="8" t="n">
        <f aca="false">G13</f>
        <v>18.5666666666667</v>
      </c>
      <c r="I13" s="11"/>
    </row>
    <row r="14" customFormat="false" ht="14.05" hidden="false" customHeight="false" outlineLevel="0" collapsed="false">
      <c r="I14" s="11"/>
    </row>
    <row r="15" customFormat="false" ht="17.4" hidden="false" customHeight="true" outlineLevel="0" collapsed="false">
      <c r="A15" s="3" t="s">
        <v>16</v>
      </c>
      <c r="B15" s="3"/>
      <c r="C15" s="3"/>
      <c r="D15" s="3"/>
      <c r="E15" s="3"/>
      <c r="F15" s="3"/>
      <c r="G15" s="3"/>
      <c r="H15" s="3"/>
      <c r="I15" s="4" t="s">
        <v>2</v>
      </c>
    </row>
    <row r="16" customFormat="false" ht="15" hidden="false" customHeight="false" outlineLevel="0" collapsed="false">
      <c r="A16" s="5" t="s">
        <v>3</v>
      </c>
      <c r="B16" s="5" t="s">
        <v>4</v>
      </c>
      <c r="C16" s="5" t="s">
        <v>5</v>
      </c>
      <c r="D16" s="5" t="s">
        <v>6</v>
      </c>
      <c r="E16" s="5" t="s">
        <v>7</v>
      </c>
      <c r="F16" s="6" t="s">
        <v>8</v>
      </c>
      <c r="G16" s="5" t="s">
        <v>9</v>
      </c>
      <c r="H16" s="5" t="s">
        <v>10</v>
      </c>
      <c r="I16" s="6"/>
    </row>
    <row r="17" customFormat="false" ht="15" hidden="false" customHeight="false" outlineLevel="0" collapsed="false">
      <c r="A17" s="8" t="n">
        <v>75.16</v>
      </c>
      <c r="B17" s="8" t="n">
        <v>44.33</v>
      </c>
      <c r="C17" s="8" t="n">
        <v>72.9</v>
      </c>
      <c r="D17" s="8" t="n">
        <f aca="false">(A17+B17+C17)/3</f>
        <v>64.13</v>
      </c>
      <c r="E17" s="9" t="n">
        <v>1</v>
      </c>
      <c r="F17" s="10" t="n">
        <v>1</v>
      </c>
      <c r="G17" s="8" t="n">
        <f aca="false">(D17/F17)/12</f>
        <v>5.34416666666667</v>
      </c>
      <c r="H17" s="8" t="n">
        <f aca="false">G17</f>
        <v>5.34416666666667</v>
      </c>
      <c r="I17" s="11"/>
    </row>
    <row r="18" customFormat="false" ht="13.8" hidden="false" customHeight="false" outlineLevel="0" collapsed="false">
      <c r="I18" s="11"/>
    </row>
    <row r="19" customFormat="false" ht="15" hidden="false" customHeight="false" outlineLevel="0" collapsed="false">
      <c r="A19" s="3" t="s">
        <v>20</v>
      </c>
      <c r="B19" s="3"/>
      <c r="C19" s="3"/>
      <c r="D19" s="3"/>
      <c r="E19" s="3"/>
      <c r="F19" s="3"/>
      <c r="G19" s="3"/>
      <c r="H19" s="3"/>
      <c r="I19" s="4" t="s">
        <v>2</v>
      </c>
    </row>
    <row r="20" customFormat="false" ht="15" hidden="false" customHeight="false" outlineLevel="0" collapsed="false">
      <c r="A20" s="5" t="s">
        <v>3</v>
      </c>
      <c r="B20" s="5" t="s">
        <v>4</v>
      </c>
      <c r="C20" s="5" t="s">
        <v>5</v>
      </c>
      <c r="D20" s="5" t="s">
        <v>6</v>
      </c>
      <c r="E20" s="5" t="s">
        <v>7</v>
      </c>
      <c r="F20" s="6" t="s">
        <v>8</v>
      </c>
      <c r="G20" s="5" t="s">
        <v>9</v>
      </c>
      <c r="H20" s="5" t="s">
        <v>10</v>
      </c>
      <c r="I20" s="6"/>
    </row>
    <row r="21" customFormat="false" ht="15" hidden="false" customHeight="false" outlineLevel="0" collapsed="false">
      <c r="A21" s="8" t="n">
        <v>4.7</v>
      </c>
      <c r="B21" s="8" t="n">
        <v>4.1</v>
      </c>
      <c r="C21" s="8" t="n">
        <v>3.4</v>
      </c>
      <c r="D21" s="8" t="n">
        <f aca="false">(A21+B21+C21)/3</f>
        <v>4.06666666666667</v>
      </c>
      <c r="E21" s="9" t="n">
        <v>1</v>
      </c>
      <c r="F21" s="10" t="n">
        <v>1</v>
      </c>
      <c r="G21" s="8" t="n">
        <f aca="false">(D21/F21)/12</f>
        <v>0.338888888888889</v>
      </c>
      <c r="H21" s="8" t="n">
        <f aca="false">G21</f>
        <v>0.338888888888889</v>
      </c>
      <c r="I21" s="11"/>
    </row>
    <row r="22" customFormat="false" ht="15" hidden="false" customHeight="false" outlineLevel="0" collapsed="false">
      <c r="A22" s="8"/>
      <c r="B22" s="8"/>
      <c r="C22" s="8"/>
      <c r="D22" s="8"/>
      <c r="E22" s="9"/>
      <c r="F22" s="10"/>
      <c r="G22" s="8"/>
      <c r="H22" s="8"/>
      <c r="I22" s="11"/>
    </row>
    <row r="23" customFormat="false" ht="15" hidden="false" customHeight="false" outlineLevel="0" collapsed="false">
      <c r="A23" s="3" t="s">
        <v>21</v>
      </c>
      <c r="B23" s="3"/>
      <c r="C23" s="3"/>
      <c r="D23" s="3"/>
      <c r="E23" s="3"/>
      <c r="F23" s="3"/>
      <c r="G23" s="3"/>
      <c r="H23" s="3"/>
      <c r="I23" s="4" t="s">
        <v>2</v>
      </c>
    </row>
    <row r="24" customFormat="false" ht="15" hidden="false" customHeight="false" outlineLevel="0" collapsed="false">
      <c r="A24" s="5" t="s">
        <v>3</v>
      </c>
      <c r="B24" s="5" t="s">
        <v>4</v>
      </c>
      <c r="C24" s="5" t="s">
        <v>5</v>
      </c>
      <c r="D24" s="5" t="s">
        <v>6</v>
      </c>
      <c r="E24" s="5" t="s">
        <v>7</v>
      </c>
      <c r="F24" s="6" t="s">
        <v>8</v>
      </c>
      <c r="G24" s="5" t="s">
        <v>9</v>
      </c>
      <c r="H24" s="5" t="s">
        <v>10</v>
      </c>
      <c r="I24" s="6"/>
    </row>
    <row r="25" customFormat="false" ht="15" hidden="false" customHeight="false" outlineLevel="0" collapsed="false">
      <c r="A25" s="8" t="n">
        <v>1.3</v>
      </c>
      <c r="B25" s="8" t="n">
        <v>1.59</v>
      </c>
      <c r="C25" s="8" t="n">
        <v>1.88</v>
      </c>
      <c r="D25" s="8" t="n">
        <f aca="false">(A25+B25+C25)/3</f>
        <v>1.59</v>
      </c>
      <c r="E25" s="9" t="n">
        <v>1</v>
      </c>
      <c r="F25" s="10" t="n">
        <v>1</v>
      </c>
      <c r="G25" s="8" t="n">
        <f aca="false">(D25/F25)/12</f>
        <v>0.1325</v>
      </c>
      <c r="H25" s="8" t="n">
        <f aca="false">G25</f>
        <v>0.1325</v>
      </c>
      <c r="I25" s="11"/>
    </row>
    <row r="26" customFormat="false" ht="15" hidden="false" customHeight="false" outlineLevel="0" collapsed="false">
      <c r="A26" s="8"/>
      <c r="B26" s="8"/>
      <c r="C26" s="8"/>
      <c r="D26" s="8"/>
      <c r="E26" s="9"/>
      <c r="F26" s="10"/>
      <c r="G26" s="8"/>
      <c r="H26" s="8"/>
      <c r="I26" s="11"/>
    </row>
    <row r="27" customFormat="false" ht="15" hidden="false" customHeight="false" outlineLevel="0" collapsed="false">
      <c r="A27" s="3" t="s">
        <v>22</v>
      </c>
      <c r="B27" s="3"/>
      <c r="C27" s="3"/>
      <c r="D27" s="3"/>
      <c r="E27" s="3"/>
      <c r="F27" s="3"/>
      <c r="G27" s="3"/>
      <c r="H27" s="3"/>
      <c r="I27" s="4" t="s">
        <v>2</v>
      </c>
    </row>
    <row r="28" customFormat="false" ht="15" hidden="false" customHeight="false" outlineLevel="0" collapsed="false">
      <c r="A28" s="5" t="s">
        <v>3</v>
      </c>
      <c r="B28" s="5" t="s">
        <v>4</v>
      </c>
      <c r="C28" s="5" t="s">
        <v>5</v>
      </c>
      <c r="D28" s="5" t="s">
        <v>6</v>
      </c>
      <c r="E28" s="5" t="s">
        <v>7</v>
      </c>
      <c r="F28" s="6" t="s">
        <v>8</v>
      </c>
      <c r="G28" s="5" t="s">
        <v>9</v>
      </c>
      <c r="H28" s="5" t="s">
        <v>10</v>
      </c>
      <c r="I28" s="6"/>
    </row>
    <row r="29" customFormat="false" ht="15" hidden="false" customHeight="false" outlineLevel="0" collapsed="false">
      <c r="A29" s="8" t="n">
        <v>1499</v>
      </c>
      <c r="B29" s="8" t="n">
        <v>1199</v>
      </c>
      <c r="C29" s="8" t="n">
        <v>1299.9</v>
      </c>
      <c r="D29" s="8" t="n">
        <f aca="false">(A29+B29+C29)/3</f>
        <v>1332.63333333333</v>
      </c>
      <c r="E29" s="9" t="n">
        <v>0.1</v>
      </c>
      <c r="F29" s="10" t="n">
        <v>10</v>
      </c>
      <c r="G29" s="8" t="n">
        <f aca="false">(D29/F29)/12*4</f>
        <v>44.4211111111111</v>
      </c>
      <c r="H29" s="8" t="n">
        <f aca="false">G29/114</f>
        <v>0.389658869395712</v>
      </c>
      <c r="I29" s="11"/>
    </row>
    <row r="30" customFormat="false" ht="15" hidden="false" customHeight="false" outlineLevel="0" collapsed="false">
      <c r="A30" s="8"/>
      <c r="B30" s="8"/>
      <c r="C30" s="8"/>
      <c r="D30" s="8"/>
      <c r="E30" s="9"/>
      <c r="F30" s="9"/>
      <c r="G30" s="8"/>
      <c r="H30" s="8"/>
      <c r="I30" s="11"/>
    </row>
    <row r="31" customFormat="false" ht="15" hidden="false" customHeight="false" outlineLevel="0" collapsed="false">
      <c r="A31" s="17" t="s">
        <v>23</v>
      </c>
      <c r="B31" s="17"/>
      <c r="C31" s="17"/>
      <c r="D31" s="17"/>
      <c r="E31" s="17"/>
      <c r="F31" s="17"/>
      <c r="G31" s="18" t="n">
        <f aca="false">(G5+G9+G13+G17+G21+G25+G29)</f>
        <v>100.723333333333</v>
      </c>
      <c r="H31" s="18" t="n">
        <f aca="false">(H5+H9+H13+H17+H21+H25+H29)</f>
        <v>56.6918810916179</v>
      </c>
    </row>
    <row r="32" customFormat="false" ht="13.8" hidden="false" customHeight="false" outlineLevel="0" collapsed="false"/>
    <row r="33" customFormat="false" ht="15" hidden="false" customHeight="false" outlineLevel="0" collapsed="false">
      <c r="A33" s="19" t="s">
        <v>24</v>
      </c>
      <c r="B33" s="19"/>
      <c r="C33" s="19"/>
      <c r="D33" s="19"/>
      <c r="E33" s="19"/>
      <c r="F33" s="19"/>
      <c r="G33" s="20" t="n">
        <f aca="false">(G29)</f>
        <v>44.4211111111111</v>
      </c>
      <c r="H33" s="20" t="n">
        <f aca="false">(H29)</f>
        <v>0.389658869395712</v>
      </c>
    </row>
    <row r="34" customFormat="false" ht="13.8" hidden="false" customHeight="false" outlineLevel="0" collapsed="false"/>
    <row r="35" customFormat="false" ht="15" hidden="false" customHeight="false" outlineLevel="0" collapsed="false">
      <c r="A35" s="36" t="s">
        <v>85</v>
      </c>
      <c r="B35" s="36"/>
      <c r="C35" s="36"/>
      <c r="D35" s="36"/>
      <c r="E35" s="36"/>
      <c r="F35" s="36"/>
      <c r="G35" s="37" t="n">
        <f aca="false">G17</f>
        <v>5.34416666666667</v>
      </c>
      <c r="H35" s="37" t="n">
        <f aca="false">H17</f>
        <v>5.34416666666667</v>
      </c>
    </row>
    <row r="36" customFormat="false" ht="15" hidden="false" customHeight="false" outlineLevel="0" collapsed="false">
      <c r="A36" s="29"/>
      <c r="B36" s="38"/>
      <c r="C36" s="38"/>
      <c r="D36" s="38"/>
      <c r="E36" s="38"/>
      <c r="F36" s="38"/>
      <c r="G36" s="30"/>
      <c r="H36" s="30"/>
      <c r="I36" s="39"/>
    </row>
    <row r="37" customFormat="false" ht="15" hidden="false" customHeight="false" outlineLevel="0" collapsed="false">
      <c r="A37" s="19" t="s">
        <v>26</v>
      </c>
      <c r="B37" s="19"/>
      <c r="C37" s="19"/>
      <c r="D37" s="19"/>
      <c r="E37" s="19"/>
      <c r="F37" s="19"/>
      <c r="G37" s="20" t="n">
        <f aca="false">(G5+G9+G13+G21+G25)</f>
        <v>50.9580555555556</v>
      </c>
      <c r="H37" s="20" t="n">
        <f aca="false">(H5+H9+H13+H21+H25)</f>
        <v>50.9580555555556</v>
      </c>
    </row>
    <row r="38" customFormat="false" ht="13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3">
    <mergeCell ref="A1:H1"/>
    <mergeCell ref="A2:H2"/>
    <mergeCell ref="A3:H3"/>
    <mergeCell ref="A7:H7"/>
    <mergeCell ref="A11:H11"/>
    <mergeCell ref="A15:H15"/>
    <mergeCell ref="A19:H19"/>
    <mergeCell ref="A23:H23"/>
    <mergeCell ref="A27:H27"/>
    <mergeCell ref="A31:F31"/>
    <mergeCell ref="A33:F33"/>
    <mergeCell ref="A35:F35"/>
    <mergeCell ref="A37:F3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65536"/>
  <sheetViews>
    <sheetView windowProtection="false" showFormulas="false" showGridLines="true" showRowColHeaders="true" showZeros="true" rightToLeft="false" tabSelected="false" showOutlineSymbols="true" defaultGridColor="true" view="normal" topLeftCell="A65" colorId="64" zoomScale="85" zoomScaleNormal="85" zoomScalePageLayoutView="100" workbookViewId="0">
      <selection pane="topLeft" activeCell="G79" activeCellId="0" sqref="G79"/>
    </sheetView>
  </sheetViews>
  <sheetFormatPr defaultRowHeight="14.05"/>
  <cols>
    <col collapsed="false" hidden="false" max="5" min="5" style="0" width="18.3860465116279"/>
    <col collapsed="false" hidden="false" max="6" min="6" style="0" width="29.5348837209302"/>
    <col collapsed="false" hidden="false" max="7" min="7" style="0" width="17.0651162790698"/>
    <col collapsed="false" hidden="false" max="8" min="8" style="0" width="18.8186046511628"/>
    <col collapsed="false" hidden="false" max="9" min="9" style="0" width="17.2139534883721"/>
    <col collapsed="false" hidden="false" max="1025" min="10" style="0" width="13.4697674418605"/>
  </cols>
  <sheetData>
    <row r="1" customFormat="false" ht="17.65" hidden="false" customHeight="false" outlineLevel="0" collapsed="false">
      <c r="A1" s="1" t="s">
        <v>27</v>
      </c>
      <c r="B1" s="1"/>
      <c r="C1" s="1"/>
      <c r="D1" s="1"/>
      <c r="E1" s="1"/>
      <c r="F1" s="1"/>
      <c r="G1" s="1"/>
      <c r="H1" s="1"/>
    </row>
    <row r="2" customFormat="false" ht="14.05" hidden="false" customHeight="fals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5.25" hidden="false" customHeight="false" outlineLevel="0" collapsed="false">
      <c r="A3" s="21" t="s">
        <v>93</v>
      </c>
      <c r="B3" s="21"/>
      <c r="C3" s="21"/>
      <c r="D3" s="21"/>
      <c r="E3" s="21"/>
      <c r="F3" s="21"/>
      <c r="G3" s="21"/>
      <c r="H3" s="21"/>
      <c r="I3" s="4" t="s">
        <v>2</v>
      </c>
    </row>
    <row r="4" customFormat="false" ht="15.25" hidden="false" customHeight="false" outlineLevel="0" collapsed="false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6"/>
    </row>
    <row r="5" customFormat="false" ht="15.25" hidden="false" customHeight="false" outlineLevel="0" collapsed="false">
      <c r="A5" s="8" t="n">
        <v>309.9</v>
      </c>
      <c r="B5" s="8" t="n">
        <v>230</v>
      </c>
      <c r="C5" s="8" t="n">
        <v>245</v>
      </c>
      <c r="D5" s="8" t="n">
        <f aca="false">(A5+B5+C5)/3</f>
        <v>261.633333333333</v>
      </c>
      <c r="E5" s="9" t="n">
        <v>1</v>
      </c>
      <c r="F5" s="10" t="n">
        <v>1</v>
      </c>
      <c r="G5" s="8" t="n">
        <f aca="false">(D5/F5)/12*8</f>
        <v>174.422222222222</v>
      </c>
      <c r="H5" s="8" t="n">
        <f aca="false">G5/4</f>
        <v>43.6055555555556</v>
      </c>
      <c r="I5" s="11"/>
    </row>
    <row r="6" customFormat="false" ht="14.05" hidden="false" customHeight="false" outlineLevel="0" collapsed="false">
      <c r="I6" s="11"/>
    </row>
    <row r="7" customFormat="false" ht="15.25" hidden="false" customHeight="false" outlineLevel="0" collapsed="false">
      <c r="A7" s="21" t="s">
        <v>94</v>
      </c>
      <c r="B7" s="21"/>
      <c r="C7" s="21"/>
      <c r="D7" s="21"/>
      <c r="E7" s="21"/>
      <c r="F7" s="21"/>
      <c r="G7" s="21"/>
      <c r="H7" s="21"/>
      <c r="I7" s="4" t="s">
        <v>2</v>
      </c>
    </row>
    <row r="8" customFormat="false" ht="15.25" hidden="false" customHeight="false" outlineLevel="0" collapsed="false">
      <c r="A8" s="5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5" t="s">
        <v>8</v>
      </c>
      <c r="G8" s="5" t="s">
        <v>9</v>
      </c>
      <c r="H8" s="5" t="s">
        <v>10</v>
      </c>
      <c r="I8" s="11"/>
    </row>
    <row r="9" customFormat="false" ht="15.25" hidden="false" customHeight="false" outlineLevel="0" collapsed="false">
      <c r="A9" s="8" t="n">
        <v>59.9</v>
      </c>
      <c r="B9" s="8" t="n">
        <v>34.5</v>
      </c>
      <c r="C9" s="8" t="n">
        <v>14.6</v>
      </c>
      <c r="D9" s="8" t="n">
        <f aca="false">(A9+B9+C9)/3</f>
        <v>36.3333333333333</v>
      </c>
      <c r="E9" s="9" t="n">
        <v>1</v>
      </c>
      <c r="F9" s="10" t="n">
        <v>1</v>
      </c>
      <c r="G9" s="8" t="n">
        <f aca="false">(D9/F9)/12*4</f>
        <v>12.1111111111111</v>
      </c>
      <c r="H9" s="8" t="n">
        <f aca="false">G9/4</f>
        <v>3.02777777777778</v>
      </c>
      <c r="I9" s="11"/>
    </row>
    <row r="10" customFormat="false" ht="14.05" hidden="false" customHeight="false" outlineLevel="0" collapsed="false">
      <c r="I10" s="11"/>
    </row>
    <row r="11" customFormat="false" ht="15.25" hidden="false" customHeight="false" outlineLevel="0" collapsed="false">
      <c r="A11" s="21" t="s">
        <v>95</v>
      </c>
      <c r="B11" s="21"/>
      <c r="C11" s="21"/>
      <c r="D11" s="21"/>
      <c r="E11" s="21"/>
      <c r="F11" s="21"/>
      <c r="G11" s="21"/>
      <c r="H11" s="21"/>
      <c r="I11" s="4" t="s">
        <v>2</v>
      </c>
    </row>
    <row r="12" customFormat="false" ht="15.25" hidden="false" customHeight="false" outlineLevel="0" collapsed="false">
      <c r="A12" s="5" t="s">
        <v>3</v>
      </c>
      <c r="B12" s="5" t="s">
        <v>4</v>
      </c>
      <c r="C12" s="5" t="s">
        <v>5</v>
      </c>
      <c r="D12" s="5" t="s">
        <v>6</v>
      </c>
      <c r="E12" s="5" t="s">
        <v>7</v>
      </c>
      <c r="F12" s="5" t="s">
        <v>8</v>
      </c>
      <c r="G12" s="5" t="s">
        <v>9</v>
      </c>
      <c r="H12" s="5" t="s">
        <v>10</v>
      </c>
      <c r="I12" s="11"/>
    </row>
    <row r="13" customFormat="false" ht="15.25" hidden="false" customHeight="false" outlineLevel="0" collapsed="false">
      <c r="A13" s="8" t="n">
        <v>3.9</v>
      </c>
      <c r="B13" s="8" t="n">
        <v>11</v>
      </c>
      <c r="C13" s="8" t="n">
        <v>4.24</v>
      </c>
      <c r="D13" s="8" t="n">
        <f aca="false">(A13+B13+C13)/3</f>
        <v>6.38</v>
      </c>
      <c r="E13" s="9" t="n">
        <v>1</v>
      </c>
      <c r="F13" s="10" t="n">
        <v>1</v>
      </c>
      <c r="G13" s="8" t="n">
        <f aca="false">(D13/F13)/12*4</f>
        <v>2.12666666666667</v>
      </c>
      <c r="H13" s="8" t="n">
        <f aca="false">G13/4</f>
        <v>0.531666666666667</v>
      </c>
      <c r="I13" s="11"/>
    </row>
    <row r="14" customFormat="false" ht="14.05" hidden="false" customHeight="false" outlineLevel="0" collapsed="false">
      <c r="I14" s="11"/>
    </row>
    <row r="15" customFormat="false" ht="15.25" hidden="false" customHeight="false" outlineLevel="0" collapsed="false">
      <c r="A15" s="21" t="s">
        <v>96</v>
      </c>
      <c r="B15" s="21"/>
      <c r="C15" s="21"/>
      <c r="D15" s="21"/>
      <c r="E15" s="21"/>
      <c r="F15" s="21"/>
      <c r="G15" s="21"/>
      <c r="H15" s="21"/>
      <c r="I15" s="4" t="s">
        <v>2</v>
      </c>
    </row>
    <row r="16" customFormat="false" ht="15.25" hidden="false" customHeight="false" outlineLevel="0" collapsed="false">
      <c r="A16" s="5" t="s">
        <v>3</v>
      </c>
      <c r="B16" s="5" t="s">
        <v>4</v>
      </c>
      <c r="C16" s="5" t="s">
        <v>5</v>
      </c>
      <c r="D16" s="5" t="s">
        <v>6</v>
      </c>
      <c r="E16" s="5" t="s">
        <v>7</v>
      </c>
      <c r="F16" s="5" t="s">
        <v>8</v>
      </c>
      <c r="G16" s="5" t="s">
        <v>9</v>
      </c>
      <c r="H16" s="5" t="s">
        <v>10</v>
      </c>
      <c r="I16" s="11"/>
    </row>
    <row r="17" customFormat="false" ht="15.25" hidden="false" customHeight="false" outlineLevel="0" collapsed="false">
      <c r="A17" s="8" t="n">
        <v>178.9</v>
      </c>
      <c r="B17" s="8" t="n">
        <v>199.66</v>
      </c>
      <c r="C17" s="8" t="n">
        <v>125.7</v>
      </c>
      <c r="D17" s="8" t="n">
        <f aca="false">(A17+B17+C17)/3</f>
        <v>168.086666666667</v>
      </c>
      <c r="E17" s="9" t="n">
        <v>1</v>
      </c>
      <c r="F17" s="10" t="n">
        <v>1</v>
      </c>
      <c r="G17" s="8" t="n">
        <f aca="false">(D17/F17)/12*8</f>
        <v>112.057777777778</v>
      </c>
      <c r="H17" s="8" t="n">
        <f aca="false">G17/4</f>
        <v>28.0144444444444</v>
      </c>
      <c r="I17" s="11"/>
    </row>
    <row r="18" customFormat="false" ht="14.05" hidden="false" customHeight="false" outlineLevel="0" collapsed="false">
      <c r="I18" s="11"/>
    </row>
    <row r="19" customFormat="false" ht="15.25" hidden="false" customHeight="false" outlineLevel="0" collapsed="false">
      <c r="A19" s="21" t="s">
        <v>13</v>
      </c>
      <c r="B19" s="21"/>
      <c r="C19" s="21"/>
      <c r="D19" s="21"/>
      <c r="E19" s="21"/>
      <c r="F19" s="21"/>
      <c r="G19" s="21"/>
      <c r="H19" s="21"/>
      <c r="I19" s="4" t="s">
        <v>2</v>
      </c>
    </row>
    <row r="20" customFormat="false" ht="15.25" hidden="false" customHeight="false" outlineLevel="0" collapsed="false">
      <c r="A20" s="5" t="s">
        <v>3</v>
      </c>
      <c r="B20" s="5" t="s">
        <v>4</v>
      </c>
      <c r="C20" s="5" t="s">
        <v>5</v>
      </c>
      <c r="D20" s="5" t="s">
        <v>6</v>
      </c>
      <c r="E20" s="5" t="s">
        <v>7</v>
      </c>
      <c r="F20" s="5" t="s">
        <v>8</v>
      </c>
      <c r="G20" s="5" t="s">
        <v>9</v>
      </c>
      <c r="H20" s="5" t="s">
        <v>10</v>
      </c>
      <c r="I20" s="11"/>
    </row>
    <row r="21" customFormat="false" ht="15.25" hidden="false" customHeight="false" outlineLevel="0" collapsed="false">
      <c r="A21" s="8" t="n">
        <v>8.3</v>
      </c>
      <c r="B21" s="8" t="n">
        <v>19.99</v>
      </c>
      <c r="C21" s="8" t="n">
        <v>10.9</v>
      </c>
      <c r="D21" s="8" t="n">
        <f aca="false">(A21+B21+C21)/3</f>
        <v>13.0633333333333</v>
      </c>
      <c r="E21" s="9" t="n">
        <v>1</v>
      </c>
      <c r="F21" s="10" t="n">
        <v>1</v>
      </c>
      <c r="G21" s="8" t="n">
        <f aca="false">(D21/F21)/12*8</f>
        <v>8.70888888888889</v>
      </c>
      <c r="H21" s="8" t="n">
        <f aca="false">G21/4</f>
        <v>2.17722222222222</v>
      </c>
      <c r="I21" s="11"/>
    </row>
    <row r="22" customFormat="false" ht="14.05" hidden="false" customHeight="false" outlineLevel="0" collapsed="false">
      <c r="I22" s="11"/>
    </row>
    <row r="23" customFormat="false" ht="15.25" hidden="false" customHeight="false" outlineLevel="0" collapsed="false">
      <c r="A23" s="21" t="s">
        <v>97</v>
      </c>
      <c r="B23" s="21"/>
      <c r="C23" s="21"/>
      <c r="D23" s="21"/>
      <c r="E23" s="21"/>
      <c r="F23" s="21"/>
      <c r="G23" s="21"/>
      <c r="H23" s="21"/>
      <c r="I23" s="4" t="s">
        <v>2</v>
      </c>
    </row>
    <row r="24" customFormat="false" ht="15.25" hidden="false" customHeight="false" outlineLevel="0" collapsed="false">
      <c r="A24" s="5" t="s">
        <v>3</v>
      </c>
      <c r="B24" s="5" t="s">
        <v>4</v>
      </c>
      <c r="C24" s="5" t="s">
        <v>5</v>
      </c>
      <c r="D24" s="5" t="s">
        <v>6</v>
      </c>
      <c r="E24" s="5" t="s">
        <v>7</v>
      </c>
      <c r="F24" s="5" t="s">
        <v>8</v>
      </c>
      <c r="G24" s="5" t="s">
        <v>9</v>
      </c>
      <c r="H24" s="5" t="s">
        <v>10</v>
      </c>
      <c r="I24" s="11"/>
    </row>
    <row r="25" customFormat="false" ht="15.25" hidden="false" customHeight="false" outlineLevel="0" collapsed="false">
      <c r="A25" s="8" t="n">
        <v>13.8</v>
      </c>
      <c r="B25" s="8" t="n">
        <v>14</v>
      </c>
      <c r="C25" s="8" t="n">
        <v>26</v>
      </c>
      <c r="D25" s="8" t="n">
        <f aca="false">(A25+B25+C25)/3</f>
        <v>17.9333333333333</v>
      </c>
      <c r="E25" s="9" t="n">
        <v>1</v>
      </c>
      <c r="F25" s="10" t="n">
        <v>1</v>
      </c>
      <c r="G25" s="8" t="n">
        <f aca="false">(D25/F25)/12*8</f>
        <v>11.9555555555556</v>
      </c>
      <c r="H25" s="8" t="n">
        <f aca="false">G25/4</f>
        <v>2.98888888888889</v>
      </c>
      <c r="I25" s="11"/>
    </row>
    <row r="26" customFormat="false" ht="14.05" hidden="false" customHeight="false" outlineLevel="0" collapsed="false">
      <c r="I26" s="11"/>
    </row>
    <row r="27" customFormat="false" ht="15.25" hidden="false" customHeight="false" outlineLevel="0" collapsed="false">
      <c r="A27" s="21" t="s">
        <v>98</v>
      </c>
      <c r="B27" s="21"/>
      <c r="C27" s="21"/>
      <c r="D27" s="21"/>
      <c r="E27" s="21"/>
      <c r="F27" s="21"/>
      <c r="G27" s="21"/>
      <c r="H27" s="21"/>
      <c r="I27" s="4" t="s">
        <v>2</v>
      </c>
    </row>
    <row r="28" customFormat="false" ht="15.25" hidden="false" customHeight="false" outlineLevel="0" collapsed="false">
      <c r="A28" s="5" t="s">
        <v>3</v>
      </c>
      <c r="B28" s="5" t="s">
        <v>4</v>
      </c>
      <c r="C28" s="5" t="s">
        <v>5</v>
      </c>
      <c r="D28" s="5" t="s">
        <v>6</v>
      </c>
      <c r="E28" s="5" t="s">
        <v>7</v>
      </c>
      <c r="F28" s="5" t="s">
        <v>8</v>
      </c>
      <c r="G28" s="5" t="s">
        <v>9</v>
      </c>
      <c r="H28" s="5" t="s">
        <v>10</v>
      </c>
      <c r="I28" s="11"/>
    </row>
    <row r="29" customFormat="false" ht="15.25" hidden="false" customHeight="false" outlineLevel="0" collapsed="false">
      <c r="A29" s="8" t="n">
        <v>7.72</v>
      </c>
      <c r="B29" s="8" t="n">
        <v>7.72</v>
      </c>
      <c r="C29" s="8" t="n">
        <v>7.72</v>
      </c>
      <c r="D29" s="8" t="n">
        <f aca="false">(A29+B29+C29)/3</f>
        <v>7.72</v>
      </c>
      <c r="E29" s="9" t="n">
        <v>1</v>
      </c>
      <c r="F29" s="10" t="n">
        <v>1</v>
      </c>
      <c r="G29" s="8" t="n">
        <f aca="false">(D29/F29)/12*4</f>
        <v>2.57333333333333</v>
      </c>
      <c r="H29" s="8" t="n">
        <f aca="false">G29/4</f>
        <v>0.643333333333333</v>
      </c>
      <c r="I29" s="11"/>
    </row>
    <row r="30" customFormat="false" ht="14.05" hidden="false" customHeight="false" outlineLevel="0" collapsed="false">
      <c r="I30" s="11"/>
    </row>
    <row r="31" customFormat="false" ht="15.25" hidden="false" customHeight="false" outlineLevel="0" collapsed="false">
      <c r="A31" s="21" t="s">
        <v>99</v>
      </c>
      <c r="B31" s="21"/>
      <c r="C31" s="21"/>
      <c r="D31" s="21"/>
      <c r="E31" s="21"/>
      <c r="F31" s="21"/>
      <c r="G31" s="21"/>
      <c r="H31" s="21"/>
      <c r="I31" s="4" t="s">
        <v>2</v>
      </c>
    </row>
    <row r="32" customFormat="false" ht="15.25" hidden="false" customHeight="false" outlineLevel="0" collapsed="false">
      <c r="A32" s="5" t="s">
        <v>3</v>
      </c>
      <c r="B32" s="5" t="s">
        <v>4</v>
      </c>
      <c r="C32" s="5" t="s">
        <v>5</v>
      </c>
      <c r="D32" s="5" t="s">
        <v>6</v>
      </c>
      <c r="E32" s="5" t="s">
        <v>7</v>
      </c>
      <c r="F32" s="5" t="s">
        <v>8</v>
      </c>
      <c r="G32" s="5" t="s">
        <v>9</v>
      </c>
      <c r="H32" s="5" t="s">
        <v>10</v>
      </c>
      <c r="I32" s="11"/>
    </row>
    <row r="33" customFormat="false" ht="15.25" hidden="false" customHeight="false" outlineLevel="0" collapsed="false">
      <c r="A33" s="8" t="n">
        <v>572.88</v>
      </c>
      <c r="B33" s="8" t="n">
        <v>798</v>
      </c>
      <c r="C33" s="8" t="n">
        <v>492</v>
      </c>
      <c r="D33" s="8" t="n">
        <f aca="false">(A33+B33+C33)/3</f>
        <v>620.96</v>
      </c>
      <c r="E33" s="9" t="n">
        <v>1</v>
      </c>
      <c r="F33" s="10" t="n">
        <v>1</v>
      </c>
      <c r="G33" s="8" t="n">
        <f aca="false">(D33/F33)/12*4</f>
        <v>206.986666666667</v>
      </c>
      <c r="H33" s="8" t="n">
        <f aca="false">G33/4</f>
        <v>51.7466666666667</v>
      </c>
      <c r="I33" s="11"/>
    </row>
    <row r="34" customFormat="false" ht="14.05" hidden="false" customHeight="false" outlineLevel="0" collapsed="false">
      <c r="I34" s="11"/>
    </row>
    <row r="35" customFormat="false" ht="15.25" hidden="false" customHeight="false" outlineLevel="0" collapsed="false">
      <c r="A35" s="21" t="s">
        <v>100</v>
      </c>
      <c r="B35" s="21"/>
      <c r="C35" s="21"/>
      <c r="D35" s="21"/>
      <c r="E35" s="21"/>
      <c r="F35" s="21"/>
      <c r="G35" s="21"/>
      <c r="H35" s="21"/>
      <c r="I35" s="4" t="s">
        <v>2</v>
      </c>
    </row>
    <row r="36" customFormat="false" ht="15.25" hidden="false" customHeight="false" outlineLevel="0" collapsed="false">
      <c r="A36" s="5" t="s">
        <v>3</v>
      </c>
      <c r="B36" s="5" t="s">
        <v>4</v>
      </c>
      <c r="C36" s="5" t="s">
        <v>5</v>
      </c>
      <c r="D36" s="5" t="s">
        <v>6</v>
      </c>
      <c r="E36" s="5" t="s">
        <v>7</v>
      </c>
      <c r="F36" s="5" t="s">
        <v>8</v>
      </c>
      <c r="G36" s="5" t="s">
        <v>9</v>
      </c>
      <c r="H36" s="5" t="s">
        <v>10</v>
      </c>
      <c r="I36" s="11"/>
    </row>
    <row r="37" customFormat="false" ht="15.25" hidden="false" customHeight="false" outlineLevel="0" collapsed="false">
      <c r="A37" s="8" t="n">
        <v>49</v>
      </c>
      <c r="B37" s="8" t="n">
        <v>49.9</v>
      </c>
      <c r="C37" s="8" t="n">
        <v>50</v>
      </c>
      <c r="D37" s="8" t="n">
        <f aca="false">(A37+B37+C37)/3</f>
        <v>49.6333333333333</v>
      </c>
      <c r="E37" s="9" t="n">
        <v>1</v>
      </c>
      <c r="F37" s="10" t="n">
        <v>1</v>
      </c>
      <c r="G37" s="8" t="n">
        <f aca="false">(D37/F37)/12*4</f>
        <v>16.5444444444444</v>
      </c>
      <c r="H37" s="8" t="n">
        <f aca="false">G37/4</f>
        <v>4.13611111111111</v>
      </c>
      <c r="I37" s="11"/>
    </row>
    <row r="38" customFormat="false" ht="14.05" hidden="false" customHeight="false" outlineLevel="0" collapsed="false">
      <c r="I38" s="11"/>
    </row>
    <row r="39" customFormat="false" ht="15.25" hidden="false" customHeight="false" outlineLevel="0" collapsed="false">
      <c r="A39" s="21" t="s">
        <v>54</v>
      </c>
      <c r="B39" s="21"/>
      <c r="C39" s="21"/>
      <c r="D39" s="21"/>
      <c r="E39" s="21"/>
      <c r="F39" s="21"/>
      <c r="G39" s="21"/>
      <c r="H39" s="21"/>
      <c r="I39" s="4" t="s">
        <v>2</v>
      </c>
    </row>
    <row r="40" customFormat="false" ht="15.25" hidden="false" customHeight="false" outlineLevel="0" collapsed="false">
      <c r="A40" s="5" t="s">
        <v>3</v>
      </c>
      <c r="B40" s="5" t="s">
        <v>4</v>
      </c>
      <c r="C40" s="5" t="s">
        <v>5</v>
      </c>
      <c r="D40" s="5" t="s">
        <v>6</v>
      </c>
      <c r="E40" s="5" t="s">
        <v>7</v>
      </c>
      <c r="F40" s="5" t="s">
        <v>8</v>
      </c>
      <c r="G40" s="5" t="s">
        <v>9</v>
      </c>
      <c r="H40" s="5" t="s">
        <v>10</v>
      </c>
      <c r="I40" s="6"/>
    </row>
    <row r="41" customFormat="false" ht="15.25" hidden="false" customHeight="false" outlineLevel="0" collapsed="false">
      <c r="A41" s="8" t="n">
        <v>254</v>
      </c>
      <c r="B41" s="8" t="n">
        <v>180</v>
      </c>
      <c r="C41" s="8" t="n">
        <v>42.9</v>
      </c>
      <c r="D41" s="8" t="n">
        <f aca="false">(A41+B41+C41)/3</f>
        <v>158.966666666667</v>
      </c>
      <c r="E41" s="9" t="n">
        <v>1</v>
      </c>
      <c r="F41" s="10" t="n">
        <v>1</v>
      </c>
      <c r="G41" s="8" t="n">
        <f aca="false">(D41/F41)/12*4</f>
        <v>52.9888888888889</v>
      </c>
      <c r="H41" s="8" t="n">
        <f aca="false">G41/4</f>
        <v>13.2472222222222</v>
      </c>
      <c r="I41" s="11"/>
    </row>
    <row r="42" customFormat="false" ht="15.25" hidden="false" customHeight="false" outlineLevel="0" collapsed="false">
      <c r="A42" s="8"/>
      <c r="B42" s="8"/>
      <c r="C42" s="8"/>
      <c r="D42" s="8"/>
      <c r="E42" s="9"/>
      <c r="F42" s="9"/>
      <c r="G42" s="8"/>
      <c r="H42" s="8"/>
      <c r="I42" s="11"/>
    </row>
    <row r="43" customFormat="false" ht="15.25" hidden="false" customHeight="false" outlineLevel="0" collapsed="false">
      <c r="A43" s="21" t="s">
        <v>55</v>
      </c>
      <c r="B43" s="21"/>
      <c r="C43" s="21"/>
      <c r="D43" s="21"/>
      <c r="E43" s="21"/>
      <c r="F43" s="21"/>
      <c r="G43" s="21"/>
      <c r="H43" s="21"/>
      <c r="I43" s="4" t="s">
        <v>2</v>
      </c>
    </row>
    <row r="44" customFormat="false" ht="15.25" hidden="false" customHeight="false" outlineLevel="0" collapsed="false">
      <c r="A44" s="5" t="s">
        <v>3</v>
      </c>
      <c r="B44" s="5" t="s">
        <v>4</v>
      </c>
      <c r="C44" s="5" t="s">
        <v>5</v>
      </c>
      <c r="D44" s="5" t="s">
        <v>6</v>
      </c>
      <c r="E44" s="5" t="s">
        <v>7</v>
      </c>
      <c r="F44" s="5" t="s">
        <v>8</v>
      </c>
      <c r="G44" s="5" t="s">
        <v>9</v>
      </c>
      <c r="H44" s="5" t="s">
        <v>10</v>
      </c>
      <c r="I44" s="7"/>
    </row>
    <row r="45" customFormat="false" ht="15.25" hidden="false" customHeight="false" outlineLevel="0" collapsed="false">
      <c r="A45" s="8" t="n">
        <v>179.6</v>
      </c>
      <c r="B45" s="8" t="n">
        <v>136</v>
      </c>
      <c r="C45" s="8" t="n">
        <v>128.19</v>
      </c>
      <c r="D45" s="8" t="n">
        <f aca="false">(A45+B45+C45)/3</f>
        <v>147.93</v>
      </c>
      <c r="E45" s="9" t="n">
        <v>1</v>
      </c>
      <c r="F45" s="10" t="n">
        <v>1</v>
      </c>
      <c r="G45" s="8" t="n">
        <f aca="false">(D45/F45)/12*4</f>
        <v>49.31</v>
      </c>
      <c r="H45" s="8" t="n">
        <f aca="false">G45/4</f>
        <v>12.3275</v>
      </c>
      <c r="I45" s="11"/>
    </row>
    <row r="46" customFormat="false" ht="15.25" hidden="false" customHeight="false" outlineLevel="0" collapsed="false">
      <c r="A46" s="8"/>
      <c r="B46" s="8"/>
      <c r="C46" s="8"/>
      <c r="D46" s="8"/>
      <c r="E46" s="9"/>
      <c r="F46" s="9"/>
      <c r="G46" s="8"/>
      <c r="H46" s="8"/>
      <c r="I46" s="11"/>
    </row>
    <row r="47" customFormat="false" ht="15.25" hidden="false" customHeight="false" outlineLevel="0" collapsed="false">
      <c r="A47" s="21" t="s">
        <v>56</v>
      </c>
      <c r="B47" s="21"/>
      <c r="C47" s="21"/>
      <c r="D47" s="21"/>
      <c r="E47" s="21"/>
      <c r="F47" s="21"/>
      <c r="G47" s="21"/>
      <c r="H47" s="21"/>
      <c r="I47" s="4" t="s">
        <v>2</v>
      </c>
    </row>
    <row r="48" customFormat="false" ht="15.25" hidden="false" customHeight="false" outlineLevel="0" collapsed="false">
      <c r="A48" s="5" t="s">
        <v>3</v>
      </c>
      <c r="B48" s="5" t="s">
        <v>4</v>
      </c>
      <c r="C48" s="5" t="s">
        <v>5</v>
      </c>
      <c r="D48" s="5" t="s">
        <v>6</v>
      </c>
      <c r="E48" s="5" t="s">
        <v>7</v>
      </c>
      <c r="F48" s="5" t="s">
        <v>8</v>
      </c>
      <c r="G48" s="5" t="s">
        <v>9</v>
      </c>
      <c r="H48" s="5" t="s">
        <v>10</v>
      </c>
      <c r="I48" s="7"/>
    </row>
    <row r="49" customFormat="false" ht="15.25" hidden="false" customHeight="false" outlineLevel="0" collapsed="false">
      <c r="A49" s="8" t="n">
        <v>192.33</v>
      </c>
      <c r="B49" s="8" t="n">
        <v>89.79</v>
      </c>
      <c r="C49" s="8" t="n">
        <v>149</v>
      </c>
      <c r="D49" s="8" t="n">
        <f aca="false">(A49+B49+C49)/3</f>
        <v>143.706666666667</v>
      </c>
      <c r="E49" s="9" t="n">
        <v>1</v>
      </c>
      <c r="F49" s="10" t="n">
        <v>1</v>
      </c>
      <c r="G49" s="8" t="n">
        <f aca="false">(D49/F49)/12*4</f>
        <v>47.9022222222222</v>
      </c>
      <c r="H49" s="8" t="n">
        <f aca="false">G49/4</f>
        <v>11.9755555555556</v>
      </c>
      <c r="I49" s="11"/>
    </row>
    <row r="50" customFormat="false" ht="15.25" hidden="false" customHeight="false" outlineLevel="0" collapsed="false">
      <c r="A50" s="8"/>
      <c r="B50" s="8"/>
      <c r="C50" s="8"/>
      <c r="D50" s="8"/>
      <c r="E50" s="9"/>
      <c r="F50" s="9"/>
      <c r="G50" s="8"/>
      <c r="H50" s="8"/>
      <c r="I50" s="11"/>
    </row>
    <row r="51" customFormat="false" ht="15.25" hidden="false" customHeight="false" outlineLevel="0" collapsed="false">
      <c r="A51" s="3" t="s">
        <v>18</v>
      </c>
      <c r="B51" s="3"/>
      <c r="C51" s="3"/>
      <c r="D51" s="3"/>
      <c r="E51" s="3"/>
      <c r="F51" s="3"/>
      <c r="G51" s="3"/>
      <c r="H51" s="3"/>
      <c r="I51" s="4" t="s">
        <v>2</v>
      </c>
    </row>
    <row r="52" customFormat="false" ht="15.25" hidden="false" customHeight="false" outlineLevel="0" collapsed="false">
      <c r="A52" s="5" t="s">
        <v>3</v>
      </c>
      <c r="B52" s="5" t="s">
        <v>4</v>
      </c>
      <c r="C52" s="5" t="s">
        <v>5</v>
      </c>
      <c r="D52" s="5" t="s">
        <v>6</v>
      </c>
      <c r="E52" s="5" t="s">
        <v>7</v>
      </c>
      <c r="F52" s="6" t="s">
        <v>8</v>
      </c>
      <c r="G52" s="5" t="s">
        <v>9</v>
      </c>
      <c r="H52" s="5" t="s">
        <v>10</v>
      </c>
      <c r="I52" s="7"/>
    </row>
    <row r="53" customFormat="false" ht="15.25" hidden="false" customHeight="false" outlineLevel="0" collapsed="false">
      <c r="A53" s="8" t="n">
        <v>16.9</v>
      </c>
      <c r="B53" s="8" t="n">
        <v>9.5</v>
      </c>
      <c r="C53" s="8" t="n">
        <v>10.5</v>
      </c>
      <c r="D53" s="8" t="n">
        <f aca="false">(A53+B53+C53)/3</f>
        <v>12.3</v>
      </c>
      <c r="E53" s="9" t="n">
        <v>1</v>
      </c>
      <c r="F53" s="10" t="n">
        <v>1</v>
      </c>
      <c r="G53" s="8" t="n">
        <f aca="false">(D53/F53)/12*24</f>
        <v>24.6</v>
      </c>
      <c r="H53" s="8" t="n">
        <f aca="false">G53/4</f>
        <v>6.15</v>
      </c>
      <c r="I53" s="11"/>
    </row>
    <row r="54" customFormat="false" ht="14.05" hidden="false" customHeight="false" outlineLevel="0" collapsed="false">
      <c r="I54" s="11"/>
    </row>
    <row r="55" customFormat="false" ht="15.25" hidden="false" customHeight="false" outlineLevel="0" collapsed="false">
      <c r="A55" s="21" t="s">
        <v>57</v>
      </c>
      <c r="B55" s="21"/>
      <c r="C55" s="21"/>
      <c r="D55" s="21"/>
      <c r="E55" s="21"/>
      <c r="F55" s="21"/>
      <c r="G55" s="21"/>
      <c r="H55" s="21"/>
      <c r="I55" s="4" t="s">
        <v>2</v>
      </c>
    </row>
    <row r="56" customFormat="false" ht="15.25" hidden="false" customHeight="false" outlineLevel="0" collapsed="false">
      <c r="A56" s="5" t="s">
        <v>3</v>
      </c>
      <c r="B56" s="5" t="s">
        <v>4</v>
      </c>
      <c r="C56" s="5" t="s">
        <v>5</v>
      </c>
      <c r="D56" s="5" t="s">
        <v>6</v>
      </c>
      <c r="E56" s="5" t="s">
        <v>7</v>
      </c>
      <c r="F56" s="5" t="s">
        <v>8</v>
      </c>
      <c r="G56" s="5" t="s">
        <v>9</v>
      </c>
      <c r="H56" s="5" t="s">
        <v>10</v>
      </c>
      <c r="I56" s="7"/>
    </row>
    <row r="57" customFormat="false" ht="15.25" hidden="false" customHeight="false" outlineLevel="0" collapsed="false">
      <c r="A57" s="8" t="n">
        <v>94.9</v>
      </c>
      <c r="B57" s="8" t="n">
        <v>49.9</v>
      </c>
      <c r="C57" s="8" t="n">
        <v>78</v>
      </c>
      <c r="D57" s="8" t="n">
        <f aca="false">(A57+B57+C57)/3</f>
        <v>74.2666666666667</v>
      </c>
      <c r="E57" s="9" t="n">
        <v>1</v>
      </c>
      <c r="F57" s="10" t="n">
        <v>1</v>
      </c>
      <c r="G57" s="8" t="n">
        <f aca="false">(D57/F57)/12*12</f>
        <v>74.2666666666667</v>
      </c>
      <c r="H57" s="8" t="n">
        <f aca="false">G57/4</f>
        <v>18.5666666666667</v>
      </c>
      <c r="I57" s="11"/>
    </row>
    <row r="58" customFormat="false" ht="15" hidden="false" customHeight="false" outlineLevel="0" collapsed="false">
      <c r="A58" s="8"/>
      <c r="B58" s="8"/>
      <c r="C58" s="8"/>
      <c r="D58" s="8"/>
      <c r="E58" s="9"/>
      <c r="F58" s="10"/>
      <c r="G58" s="8"/>
      <c r="H58" s="8"/>
      <c r="I58" s="11"/>
    </row>
    <row r="59" customFormat="false" ht="15" hidden="false" customHeight="false" outlineLevel="0" collapsed="false">
      <c r="A59" s="3" t="s">
        <v>20</v>
      </c>
      <c r="B59" s="3"/>
      <c r="C59" s="3"/>
      <c r="D59" s="3"/>
      <c r="E59" s="3"/>
      <c r="F59" s="3"/>
      <c r="G59" s="3"/>
      <c r="H59" s="3"/>
      <c r="I59" s="4" t="s">
        <v>2</v>
      </c>
    </row>
    <row r="60" customFormat="false" ht="15" hidden="false" customHeight="false" outlineLevel="0" collapsed="false">
      <c r="A60" s="5" t="s">
        <v>3</v>
      </c>
      <c r="B60" s="5" t="s">
        <v>4</v>
      </c>
      <c r="C60" s="5" t="s">
        <v>5</v>
      </c>
      <c r="D60" s="5" t="s">
        <v>6</v>
      </c>
      <c r="E60" s="5" t="s">
        <v>7</v>
      </c>
      <c r="F60" s="6" t="s">
        <v>8</v>
      </c>
      <c r="G60" s="5" t="s">
        <v>9</v>
      </c>
      <c r="H60" s="5" t="s">
        <v>10</v>
      </c>
      <c r="I60" s="7"/>
    </row>
    <row r="61" customFormat="false" ht="15" hidden="false" customHeight="false" outlineLevel="0" collapsed="false">
      <c r="A61" s="8" t="n">
        <v>4.7</v>
      </c>
      <c r="B61" s="8" t="n">
        <v>4.1</v>
      </c>
      <c r="C61" s="8" t="n">
        <v>3.4</v>
      </c>
      <c r="D61" s="8" t="n">
        <f aca="false">(A61+B61+C61)/3</f>
        <v>4.06666666666667</v>
      </c>
      <c r="E61" s="9" t="n">
        <v>1</v>
      </c>
      <c r="F61" s="10" t="n">
        <v>1</v>
      </c>
      <c r="G61" s="8" t="n">
        <f aca="false">(D61/F61)/12*4</f>
        <v>1.35555555555556</v>
      </c>
      <c r="H61" s="8" t="n">
        <f aca="false">G61/4</f>
        <v>0.338888888888889</v>
      </c>
      <c r="I61" s="11"/>
    </row>
    <row r="62" customFormat="false" ht="15" hidden="false" customHeight="false" outlineLevel="0" collapsed="false">
      <c r="A62" s="8"/>
      <c r="B62" s="8"/>
      <c r="C62" s="8"/>
      <c r="D62" s="8"/>
      <c r="E62" s="9"/>
      <c r="F62" s="10"/>
      <c r="G62" s="8"/>
      <c r="H62" s="8"/>
      <c r="I62" s="11"/>
    </row>
    <row r="63" customFormat="false" ht="15" hidden="false" customHeight="false" outlineLevel="0" collapsed="false">
      <c r="A63" s="3" t="s">
        <v>21</v>
      </c>
      <c r="B63" s="3"/>
      <c r="C63" s="3"/>
      <c r="D63" s="3"/>
      <c r="E63" s="3"/>
      <c r="F63" s="3"/>
      <c r="G63" s="3"/>
      <c r="H63" s="3"/>
      <c r="I63" s="4" t="s">
        <v>2</v>
      </c>
    </row>
    <row r="64" customFormat="false" ht="15" hidden="false" customHeight="false" outlineLevel="0" collapsed="false">
      <c r="A64" s="5" t="s">
        <v>3</v>
      </c>
      <c r="B64" s="5" t="s">
        <v>4</v>
      </c>
      <c r="C64" s="5" t="s">
        <v>5</v>
      </c>
      <c r="D64" s="5" t="s">
        <v>6</v>
      </c>
      <c r="E64" s="5" t="s">
        <v>7</v>
      </c>
      <c r="F64" s="6" t="s">
        <v>8</v>
      </c>
      <c r="G64" s="5" t="s">
        <v>9</v>
      </c>
      <c r="H64" s="5" t="s">
        <v>10</v>
      </c>
      <c r="I64" s="7"/>
    </row>
    <row r="65" customFormat="false" ht="15" hidden="false" customHeight="false" outlineLevel="0" collapsed="false">
      <c r="A65" s="8" t="n">
        <v>1.3</v>
      </c>
      <c r="B65" s="8" t="n">
        <v>1.59</v>
      </c>
      <c r="C65" s="8" t="n">
        <v>1.88</v>
      </c>
      <c r="D65" s="8" t="n">
        <f aca="false">(A65+B65+C65)/3</f>
        <v>1.59</v>
      </c>
      <c r="E65" s="9" t="n">
        <v>1</v>
      </c>
      <c r="F65" s="10" t="n">
        <v>1</v>
      </c>
      <c r="G65" s="8" t="n">
        <f aca="false">(D65/F65)/12*4</f>
        <v>0.53</v>
      </c>
      <c r="H65" s="8" t="n">
        <f aca="false">G65/4</f>
        <v>0.1325</v>
      </c>
      <c r="I65" s="11"/>
    </row>
    <row r="66" customFormat="false" ht="15" hidden="false" customHeight="false" outlineLevel="0" collapsed="false">
      <c r="A66" s="8"/>
      <c r="B66" s="8"/>
      <c r="C66" s="8"/>
      <c r="D66" s="8"/>
      <c r="E66" s="9"/>
      <c r="F66" s="10"/>
      <c r="G66" s="8"/>
      <c r="H66" s="8"/>
      <c r="I66" s="11"/>
    </row>
    <row r="67" customFormat="false" ht="15" hidden="false" customHeight="false" outlineLevel="0" collapsed="false">
      <c r="A67" s="3" t="s">
        <v>22</v>
      </c>
      <c r="B67" s="3"/>
      <c r="C67" s="3"/>
      <c r="D67" s="3"/>
      <c r="E67" s="3"/>
      <c r="F67" s="3"/>
      <c r="G67" s="3"/>
      <c r="H67" s="3"/>
      <c r="I67" s="4" t="s">
        <v>2</v>
      </c>
    </row>
    <row r="68" customFormat="false" ht="15" hidden="false" customHeight="false" outlineLevel="0" collapsed="false">
      <c r="A68" s="5" t="s">
        <v>3</v>
      </c>
      <c r="B68" s="5" t="s">
        <v>4</v>
      </c>
      <c r="C68" s="5" t="s">
        <v>5</v>
      </c>
      <c r="D68" s="5" t="s">
        <v>6</v>
      </c>
      <c r="E68" s="5" t="s">
        <v>7</v>
      </c>
      <c r="F68" s="6" t="s">
        <v>8</v>
      </c>
      <c r="G68" s="5" t="s">
        <v>9</v>
      </c>
      <c r="H68" s="5" t="s">
        <v>10</v>
      </c>
      <c r="I68" s="6"/>
    </row>
    <row r="69" customFormat="false" ht="15" hidden="false" customHeight="false" outlineLevel="0" collapsed="false">
      <c r="A69" s="8" t="n">
        <v>1499</v>
      </c>
      <c r="B69" s="8" t="n">
        <v>1199</v>
      </c>
      <c r="C69" s="8" t="n">
        <v>1299.9</v>
      </c>
      <c r="D69" s="8" t="n">
        <f aca="false">(A69+B69+C69)/3</f>
        <v>1332.63333333333</v>
      </c>
      <c r="E69" s="9" t="n">
        <v>0.1</v>
      </c>
      <c r="F69" s="10" t="n">
        <v>10</v>
      </c>
      <c r="G69" s="8" t="n">
        <f aca="false">(D69/F69)/12*4</f>
        <v>44.4211111111111</v>
      </c>
      <c r="H69" s="8" t="n">
        <f aca="false">G69/114</f>
        <v>0.389658869395712</v>
      </c>
      <c r="I69" s="11"/>
    </row>
    <row r="70" customFormat="false" ht="15" hidden="false" customHeight="false" outlineLevel="0" collapsed="false">
      <c r="A70" s="8"/>
      <c r="B70" s="8"/>
      <c r="C70" s="8"/>
      <c r="D70" s="8"/>
      <c r="E70" s="9"/>
      <c r="F70" s="9"/>
      <c r="G70" s="8"/>
      <c r="H70" s="8"/>
      <c r="I70" s="11"/>
    </row>
    <row r="71" customFormat="false" ht="15" hidden="false" customHeight="false" outlineLevel="0" collapsed="false">
      <c r="A71" s="17" t="s">
        <v>23</v>
      </c>
      <c r="B71" s="17"/>
      <c r="C71" s="17"/>
      <c r="D71" s="17"/>
      <c r="E71" s="17"/>
      <c r="F71" s="17"/>
      <c r="G71" s="18" t="n">
        <f aca="false">(G5+G9+G13+G17+G21+G25+G29+G33+G37+G41+G45+G49+G53+G57+G61+G65+G69)</f>
        <v>842.861111111111</v>
      </c>
      <c r="H71" s="18" t="n">
        <f aca="false">(H5+H9+H13+H17+H21+H25+H29+H33+H37+H41+H45+H49+H53+H57+H61+H65+H69)</f>
        <v>199.999658869396</v>
      </c>
      <c r="K71" s="39"/>
    </row>
    <row r="72" customFormat="false" ht="13.8" hidden="false" customHeight="false" outlineLevel="0" collapsed="false">
      <c r="I72" s="39"/>
      <c r="K72" s="39"/>
    </row>
    <row r="73" customFormat="false" ht="15" hidden="false" customHeight="false" outlineLevel="0" collapsed="false">
      <c r="A73" s="19" t="s">
        <v>24</v>
      </c>
      <c r="B73" s="19"/>
      <c r="C73" s="19"/>
      <c r="D73" s="19"/>
      <c r="E73" s="19"/>
      <c r="F73" s="19"/>
      <c r="G73" s="20" t="n">
        <f aca="false">(G69)</f>
        <v>44.4211111111111</v>
      </c>
      <c r="H73" s="20" t="n">
        <f aca="false">(H69)</f>
        <v>0.389658869395712</v>
      </c>
    </row>
    <row r="74" customFormat="false" ht="13.8" hidden="false" customHeight="false" outlineLevel="0" collapsed="false"/>
    <row r="75" customFormat="false" ht="15" hidden="false" customHeight="false" outlineLevel="0" collapsed="false">
      <c r="A75" s="36" t="s">
        <v>85</v>
      </c>
      <c r="B75" s="36"/>
      <c r="C75" s="36"/>
      <c r="D75" s="36"/>
      <c r="E75" s="36"/>
      <c r="F75" s="36"/>
      <c r="G75" s="37" t="n">
        <f aca="false">(G5+G9+G13+G17+G21+G25+G29+G33+G37+G41+G45+G49)</f>
        <v>697.687777777778</v>
      </c>
      <c r="H75" s="37" t="n">
        <f aca="false">(H5+H9+H13+H17+H21+H25+H29+H33+H37+H41+H45+H49)</f>
        <v>174.421944444444</v>
      </c>
    </row>
    <row r="76" customFormat="false" ht="15" hidden="false" customHeight="false" outlineLevel="0" collapsed="false">
      <c r="A76" s="29"/>
      <c r="B76" s="38"/>
      <c r="C76" s="38"/>
      <c r="D76" s="38"/>
      <c r="E76" s="38"/>
      <c r="F76" s="38"/>
      <c r="G76" s="30"/>
      <c r="H76" s="30"/>
      <c r="I76" s="39"/>
    </row>
    <row r="77" customFormat="false" ht="15" hidden="false" customHeight="false" outlineLevel="0" collapsed="false">
      <c r="A77" s="19" t="s">
        <v>26</v>
      </c>
      <c r="B77" s="19"/>
      <c r="C77" s="19"/>
      <c r="D77" s="19"/>
      <c r="E77" s="19"/>
      <c r="F77" s="19"/>
      <c r="G77" s="20" t="n">
        <f aca="false">(G53+G57+G61+G65)</f>
        <v>100.752222222222</v>
      </c>
      <c r="H77" s="20" t="n">
        <f aca="false">(H53+H57+H61+H65)</f>
        <v>25.1880555555556</v>
      </c>
    </row>
    <row r="78" customFormat="false" ht="13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3">
    <mergeCell ref="A1:H1"/>
    <mergeCell ref="A2:H2"/>
    <mergeCell ref="A3:H3"/>
    <mergeCell ref="A7:H7"/>
    <mergeCell ref="A11:H11"/>
    <mergeCell ref="A15:H15"/>
    <mergeCell ref="A19:H19"/>
    <mergeCell ref="A23:H23"/>
    <mergeCell ref="A27:H27"/>
    <mergeCell ref="A31:H31"/>
    <mergeCell ref="A35:H35"/>
    <mergeCell ref="A39:H39"/>
    <mergeCell ref="A43:H43"/>
    <mergeCell ref="A47:H47"/>
    <mergeCell ref="A51:H51"/>
    <mergeCell ref="A55:H55"/>
    <mergeCell ref="A59:H59"/>
    <mergeCell ref="A63:H63"/>
    <mergeCell ref="A67:H67"/>
    <mergeCell ref="A71:F71"/>
    <mergeCell ref="A73:F73"/>
    <mergeCell ref="A75:F75"/>
    <mergeCell ref="A77:F7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65536"/>
  <sheetViews>
    <sheetView windowProtection="false" showFormulas="false" showGridLines="true" showRowColHeaders="true" showZeros="true" rightToLeft="false" tabSelected="false" showOutlineSymbols="true" defaultGridColor="true" view="normal" topLeftCell="A21" colorId="64" zoomScale="85" zoomScaleNormal="85" zoomScalePageLayoutView="100" workbookViewId="0">
      <selection pane="topLeft" activeCell="G37" activeCellId="0" sqref="G37"/>
    </sheetView>
  </sheetViews>
  <sheetFormatPr defaultRowHeight="14.05"/>
  <cols>
    <col collapsed="false" hidden="false" max="5" min="5" style="0" width="18.3860465116279"/>
    <col collapsed="false" hidden="false" max="6" min="6" style="0" width="29.5348837209302"/>
    <col collapsed="false" hidden="false" max="7" min="7" style="0" width="17.0651162790698"/>
    <col collapsed="false" hidden="false" max="8" min="8" style="0" width="18.8186046511628"/>
    <col collapsed="false" hidden="false" max="9" min="9" style="0" width="17.2139534883721"/>
    <col collapsed="false" hidden="false" max="1025" min="10" style="0" width="13.4697674418605"/>
  </cols>
  <sheetData>
    <row r="1" customFormat="false" ht="17.65" hidden="false" customHeight="false" outlineLevel="0" collapsed="false">
      <c r="A1" s="1" t="s">
        <v>34</v>
      </c>
      <c r="B1" s="1"/>
      <c r="C1" s="1"/>
      <c r="D1" s="1"/>
      <c r="E1" s="1"/>
      <c r="F1" s="1"/>
      <c r="G1" s="1"/>
      <c r="H1" s="1"/>
    </row>
    <row r="2" customFormat="false" ht="14.05" hidden="false" customHeight="fals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5.25" hidden="false" customHeight="false" outlineLevel="0" collapsed="false">
      <c r="A3" s="3" t="s">
        <v>101</v>
      </c>
      <c r="B3" s="3"/>
      <c r="C3" s="3"/>
      <c r="D3" s="3"/>
      <c r="E3" s="3"/>
      <c r="F3" s="3"/>
      <c r="G3" s="3"/>
      <c r="H3" s="3"/>
      <c r="I3" s="4" t="s">
        <v>2</v>
      </c>
    </row>
    <row r="4" customFormat="false" ht="15.25" hidden="false" customHeight="false" outlineLevel="0" collapsed="false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6" t="s">
        <v>8</v>
      </c>
      <c r="G4" s="5" t="s">
        <v>9</v>
      </c>
      <c r="H4" s="5" t="s">
        <v>10</v>
      </c>
      <c r="I4" s="7"/>
    </row>
    <row r="5" customFormat="false" ht="15.25" hidden="false" customHeight="false" outlineLevel="0" collapsed="false">
      <c r="A5" s="8" t="n">
        <f aca="false">48.99+19.99</f>
        <v>68.98</v>
      </c>
      <c r="B5" s="8" t="n">
        <f aca="false">109.99+89.9</f>
        <v>199.89</v>
      </c>
      <c r="C5" s="8" t="n">
        <f aca="false">79+24.9</f>
        <v>103.9</v>
      </c>
      <c r="D5" s="8" t="n">
        <f aca="false">(A5+B5+C5)/3</f>
        <v>124.256666666667</v>
      </c>
      <c r="E5" s="9" t="n">
        <v>1</v>
      </c>
      <c r="F5" s="10" t="n">
        <v>1</v>
      </c>
      <c r="G5" s="8" t="n">
        <f aca="false">(D5/F5)/12*6</f>
        <v>62.1283333333333</v>
      </c>
      <c r="H5" s="8" t="n">
        <f aca="false">G5/1</f>
        <v>62.1283333333333</v>
      </c>
      <c r="I5" s="11"/>
    </row>
    <row r="6" customFormat="false" ht="14.05" hidden="false" customHeight="false" outlineLevel="0" collapsed="false">
      <c r="I6" s="11"/>
    </row>
    <row r="7" customFormat="false" ht="15.25" hidden="false" customHeight="false" outlineLevel="0" collapsed="false">
      <c r="A7" s="3" t="s">
        <v>102</v>
      </c>
      <c r="B7" s="3"/>
      <c r="C7" s="3"/>
      <c r="D7" s="3"/>
      <c r="E7" s="3"/>
      <c r="F7" s="3"/>
      <c r="G7" s="3"/>
      <c r="H7" s="3"/>
      <c r="I7" s="4" t="s">
        <v>2</v>
      </c>
    </row>
    <row r="8" customFormat="false" ht="15.25" hidden="false" customHeight="false" outlineLevel="0" collapsed="false">
      <c r="A8" s="5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6" t="s">
        <v>8</v>
      </c>
      <c r="G8" s="5" t="s">
        <v>9</v>
      </c>
      <c r="H8" s="5" t="s">
        <v>10</v>
      </c>
      <c r="I8" s="7"/>
    </row>
    <row r="9" customFormat="false" ht="15.25" hidden="false" customHeight="false" outlineLevel="0" collapsed="false">
      <c r="A9" s="8" t="n">
        <f aca="false">39.9+10.99</f>
        <v>50.89</v>
      </c>
      <c r="B9" s="8" t="n">
        <f aca="false">13.99+89.9</f>
        <v>103.89</v>
      </c>
      <c r="C9" s="8" t="n">
        <f aca="false">25.99+49.99</f>
        <v>75.98</v>
      </c>
      <c r="D9" s="8" t="n">
        <f aca="false">(A9+B9+C9)/3</f>
        <v>76.92</v>
      </c>
      <c r="E9" s="9" t="n">
        <v>1</v>
      </c>
      <c r="F9" s="10" t="n">
        <v>1</v>
      </c>
      <c r="G9" s="8" t="n">
        <f aca="false">(D9/F9)/12*6</f>
        <v>38.46</v>
      </c>
      <c r="H9" s="8" t="n">
        <f aca="false">G9/1</f>
        <v>38.46</v>
      </c>
      <c r="I9" s="11"/>
    </row>
    <row r="10" customFormat="false" ht="14.05" hidden="false" customHeight="false" outlineLevel="0" collapsed="false">
      <c r="I10" s="11"/>
    </row>
    <row r="11" customFormat="false" ht="15.25" hidden="false" customHeight="false" outlineLevel="0" collapsed="false">
      <c r="A11" s="3" t="s">
        <v>18</v>
      </c>
      <c r="B11" s="3"/>
      <c r="C11" s="3"/>
      <c r="D11" s="3"/>
      <c r="E11" s="3"/>
      <c r="F11" s="3"/>
      <c r="G11" s="3"/>
      <c r="H11" s="3"/>
      <c r="I11" s="4" t="s">
        <v>2</v>
      </c>
    </row>
    <row r="12" customFormat="false" ht="15.25" hidden="false" customHeight="false" outlineLevel="0" collapsed="false">
      <c r="A12" s="5" t="s">
        <v>3</v>
      </c>
      <c r="B12" s="5" t="s">
        <v>4</v>
      </c>
      <c r="C12" s="5" t="s">
        <v>5</v>
      </c>
      <c r="D12" s="5" t="s">
        <v>6</v>
      </c>
      <c r="E12" s="5" t="s">
        <v>7</v>
      </c>
      <c r="F12" s="6" t="s">
        <v>8</v>
      </c>
      <c r="G12" s="5" t="s">
        <v>9</v>
      </c>
      <c r="H12" s="5" t="s">
        <v>10</v>
      </c>
      <c r="I12" s="7"/>
    </row>
    <row r="13" customFormat="false" ht="15.25" hidden="false" customHeight="false" outlineLevel="0" collapsed="false">
      <c r="A13" s="8" t="n">
        <v>16.9</v>
      </c>
      <c r="B13" s="8" t="n">
        <v>9.5</v>
      </c>
      <c r="C13" s="8" t="n">
        <v>10.5</v>
      </c>
      <c r="D13" s="8" t="n">
        <f aca="false">(A13+B13+C13)/3</f>
        <v>12.3</v>
      </c>
      <c r="E13" s="9" t="n">
        <v>1</v>
      </c>
      <c r="F13" s="10" t="n">
        <v>1</v>
      </c>
      <c r="G13" s="8" t="n">
        <f aca="false">(D13/F13)/12*6</f>
        <v>6.15</v>
      </c>
      <c r="H13" s="8" t="n">
        <f aca="false">G13/1</f>
        <v>6.15</v>
      </c>
      <c r="I13" s="11"/>
    </row>
    <row r="14" customFormat="false" ht="14.05" hidden="false" customHeight="false" outlineLevel="0" collapsed="false">
      <c r="I14" s="11"/>
    </row>
    <row r="15" customFormat="false" ht="15.25" hidden="false" customHeight="false" outlineLevel="0" collapsed="false">
      <c r="A15" s="21" t="s">
        <v>57</v>
      </c>
      <c r="B15" s="21"/>
      <c r="C15" s="21"/>
      <c r="D15" s="21"/>
      <c r="E15" s="21"/>
      <c r="F15" s="21"/>
      <c r="G15" s="21"/>
      <c r="H15" s="21"/>
      <c r="I15" s="4" t="s">
        <v>2</v>
      </c>
    </row>
    <row r="16" customFormat="false" ht="15.25" hidden="false" customHeight="false" outlineLevel="0" collapsed="false">
      <c r="A16" s="5" t="s">
        <v>3</v>
      </c>
      <c r="B16" s="5" t="s">
        <v>4</v>
      </c>
      <c r="C16" s="5" t="s">
        <v>5</v>
      </c>
      <c r="D16" s="5" t="s">
        <v>6</v>
      </c>
      <c r="E16" s="5" t="s">
        <v>7</v>
      </c>
      <c r="F16" s="5" t="s">
        <v>8</v>
      </c>
      <c r="G16" s="5" t="s">
        <v>9</v>
      </c>
      <c r="H16" s="5" t="s">
        <v>10</v>
      </c>
      <c r="I16" s="7"/>
    </row>
    <row r="17" customFormat="false" ht="15.25" hidden="false" customHeight="false" outlineLevel="0" collapsed="false">
      <c r="A17" s="8" t="n">
        <v>94.9</v>
      </c>
      <c r="B17" s="8" t="n">
        <v>49.9</v>
      </c>
      <c r="C17" s="8" t="n">
        <v>78</v>
      </c>
      <c r="D17" s="8" t="n">
        <f aca="false">(A17+B17+C17)/3</f>
        <v>74.2666666666667</v>
      </c>
      <c r="E17" s="9" t="n">
        <v>1</v>
      </c>
      <c r="F17" s="10" t="n">
        <v>1</v>
      </c>
      <c r="G17" s="8" t="n">
        <f aca="false">(D17/F17)/12*3</f>
        <v>18.5666666666667</v>
      </c>
      <c r="H17" s="8" t="n">
        <f aca="false">G17/1</f>
        <v>18.5666666666667</v>
      </c>
      <c r="I17" s="11"/>
    </row>
    <row r="18" customFormat="false" ht="15.25" hidden="false" customHeight="false" outlineLevel="0" collapsed="false">
      <c r="A18" s="8"/>
      <c r="B18" s="8"/>
      <c r="C18" s="8"/>
      <c r="D18" s="8"/>
      <c r="E18" s="9"/>
      <c r="F18" s="9"/>
      <c r="G18" s="8"/>
      <c r="H18" s="8"/>
    </row>
    <row r="19" customFormat="false" ht="15.25" hidden="false" customHeight="false" outlineLevel="0" collapsed="false">
      <c r="A19" s="3" t="s">
        <v>103</v>
      </c>
      <c r="B19" s="3"/>
      <c r="C19" s="3"/>
      <c r="D19" s="3"/>
      <c r="E19" s="3"/>
      <c r="F19" s="3"/>
      <c r="G19" s="3"/>
      <c r="H19" s="3"/>
      <c r="I19" s="4" t="s">
        <v>2</v>
      </c>
    </row>
    <row r="20" customFormat="false" ht="15.25" hidden="false" customHeight="false" outlineLevel="0" collapsed="false">
      <c r="A20" s="5" t="s">
        <v>3</v>
      </c>
      <c r="B20" s="5" t="s">
        <v>4</v>
      </c>
      <c r="C20" s="5" t="s">
        <v>5</v>
      </c>
      <c r="D20" s="5" t="s">
        <v>6</v>
      </c>
      <c r="E20" s="5" t="s">
        <v>7</v>
      </c>
      <c r="F20" s="6" t="s">
        <v>8</v>
      </c>
      <c r="G20" s="5" t="s">
        <v>9</v>
      </c>
      <c r="H20" s="5" t="s">
        <v>10</v>
      </c>
      <c r="I20" s="7"/>
    </row>
    <row r="21" customFormat="false" ht="15.25" hidden="false" customHeight="false" outlineLevel="0" collapsed="false">
      <c r="A21" s="8" t="n">
        <v>119.99</v>
      </c>
      <c r="B21" s="8" t="n">
        <v>99.99</v>
      </c>
      <c r="C21" s="8" t="n">
        <v>119.99</v>
      </c>
      <c r="D21" s="8" t="n">
        <f aca="false">(A21+B21+C21)/3</f>
        <v>113.323333333333</v>
      </c>
      <c r="E21" s="9" t="n">
        <v>1</v>
      </c>
      <c r="F21" s="10" t="n">
        <v>1</v>
      </c>
      <c r="G21" s="8" t="n">
        <f aca="false">(D21/F21)/12*3</f>
        <v>28.3308333333333</v>
      </c>
      <c r="H21" s="8" t="n">
        <f aca="false">G21/1</f>
        <v>28.3308333333333</v>
      </c>
      <c r="I21" s="11"/>
    </row>
    <row r="22" customFormat="false" ht="15" hidden="false" customHeight="false" outlineLevel="0" collapsed="false">
      <c r="A22" s="8"/>
      <c r="B22" s="8"/>
      <c r="C22" s="8"/>
      <c r="D22" s="8"/>
      <c r="E22" s="9"/>
      <c r="F22" s="10"/>
      <c r="G22" s="8"/>
      <c r="H22" s="8"/>
      <c r="I22" s="11"/>
    </row>
    <row r="23" customFormat="false" ht="15" hidden="false" customHeight="false" outlineLevel="0" collapsed="false">
      <c r="A23" s="3" t="s">
        <v>20</v>
      </c>
      <c r="B23" s="3"/>
      <c r="C23" s="3"/>
      <c r="D23" s="3"/>
      <c r="E23" s="3"/>
      <c r="F23" s="3"/>
      <c r="G23" s="3"/>
      <c r="H23" s="3"/>
      <c r="I23" s="4" t="s">
        <v>2</v>
      </c>
    </row>
    <row r="24" customFormat="false" ht="15" hidden="false" customHeight="false" outlineLevel="0" collapsed="false">
      <c r="A24" s="5" t="s">
        <v>3</v>
      </c>
      <c r="B24" s="5" t="s">
        <v>4</v>
      </c>
      <c r="C24" s="5" t="s">
        <v>5</v>
      </c>
      <c r="D24" s="5" t="s">
        <v>6</v>
      </c>
      <c r="E24" s="5" t="s">
        <v>7</v>
      </c>
      <c r="F24" s="6" t="s">
        <v>8</v>
      </c>
      <c r="G24" s="5" t="s">
        <v>9</v>
      </c>
      <c r="H24" s="5" t="s">
        <v>10</v>
      </c>
      <c r="I24" s="7"/>
    </row>
    <row r="25" customFormat="false" ht="15" hidden="false" customHeight="false" outlineLevel="0" collapsed="false">
      <c r="A25" s="8" t="n">
        <v>4.7</v>
      </c>
      <c r="B25" s="8" t="n">
        <v>4.1</v>
      </c>
      <c r="C25" s="8" t="n">
        <v>3.4</v>
      </c>
      <c r="D25" s="8" t="n">
        <f aca="false">(A25+B25+C25)/3</f>
        <v>4.06666666666667</v>
      </c>
      <c r="E25" s="9" t="n">
        <v>1</v>
      </c>
      <c r="F25" s="10" t="n">
        <v>1</v>
      </c>
      <c r="G25" s="8" t="n">
        <f aca="false">(D25/F25)/12</f>
        <v>0.338888888888889</v>
      </c>
      <c r="H25" s="8" t="n">
        <f aca="false">G25/1</f>
        <v>0.338888888888889</v>
      </c>
      <c r="I25" s="11"/>
    </row>
    <row r="26" customFormat="false" ht="15" hidden="false" customHeight="false" outlineLevel="0" collapsed="false">
      <c r="A26" s="8"/>
      <c r="B26" s="8"/>
      <c r="C26" s="8"/>
      <c r="D26" s="8"/>
      <c r="E26" s="9"/>
      <c r="F26" s="10"/>
      <c r="G26" s="8"/>
      <c r="H26" s="8"/>
      <c r="I26" s="11"/>
    </row>
    <row r="27" customFormat="false" ht="15" hidden="false" customHeight="false" outlineLevel="0" collapsed="false">
      <c r="A27" s="3" t="s">
        <v>21</v>
      </c>
      <c r="B27" s="3"/>
      <c r="C27" s="3"/>
      <c r="D27" s="3"/>
      <c r="E27" s="3"/>
      <c r="F27" s="3"/>
      <c r="G27" s="3"/>
      <c r="H27" s="3"/>
      <c r="I27" s="4" t="s">
        <v>2</v>
      </c>
    </row>
    <row r="28" customFormat="false" ht="15" hidden="false" customHeight="false" outlineLevel="0" collapsed="false">
      <c r="A28" s="5" t="s">
        <v>3</v>
      </c>
      <c r="B28" s="5" t="s">
        <v>4</v>
      </c>
      <c r="C28" s="5" t="s">
        <v>5</v>
      </c>
      <c r="D28" s="5" t="s">
        <v>6</v>
      </c>
      <c r="E28" s="5" t="s">
        <v>7</v>
      </c>
      <c r="F28" s="6" t="s">
        <v>8</v>
      </c>
      <c r="G28" s="5" t="s">
        <v>9</v>
      </c>
      <c r="H28" s="5" t="s">
        <v>10</v>
      </c>
      <c r="I28" s="7"/>
    </row>
    <row r="29" customFormat="false" ht="15" hidden="false" customHeight="false" outlineLevel="0" collapsed="false">
      <c r="A29" s="8" t="n">
        <v>1.3</v>
      </c>
      <c r="B29" s="8" t="n">
        <v>1.59</v>
      </c>
      <c r="C29" s="8" t="n">
        <v>1.88</v>
      </c>
      <c r="D29" s="8" t="n">
        <f aca="false">(A29+B29+C29)/3</f>
        <v>1.59</v>
      </c>
      <c r="E29" s="9" t="n">
        <v>1</v>
      </c>
      <c r="F29" s="10" t="n">
        <v>1</v>
      </c>
      <c r="G29" s="8" t="n">
        <f aca="false">(D29/F29)/12</f>
        <v>0.1325</v>
      </c>
      <c r="H29" s="8" t="n">
        <f aca="false">G29/1</f>
        <v>0.1325</v>
      </c>
      <c r="I29" s="11"/>
    </row>
    <row r="30" customFormat="false" ht="15" hidden="false" customHeight="false" outlineLevel="0" collapsed="false">
      <c r="A30" s="8"/>
      <c r="B30" s="8"/>
      <c r="C30" s="8"/>
      <c r="D30" s="8"/>
      <c r="E30" s="9"/>
      <c r="F30" s="10"/>
      <c r="G30" s="8"/>
      <c r="H30" s="8"/>
      <c r="I30" s="11"/>
    </row>
    <row r="31" customFormat="false" ht="15" hidden="false" customHeight="false" outlineLevel="0" collapsed="false">
      <c r="A31" s="3" t="s">
        <v>22</v>
      </c>
      <c r="B31" s="3"/>
      <c r="C31" s="3"/>
      <c r="D31" s="3"/>
      <c r="E31" s="3"/>
      <c r="F31" s="3"/>
      <c r="G31" s="3"/>
      <c r="H31" s="3"/>
      <c r="I31" s="4" t="s">
        <v>2</v>
      </c>
    </row>
    <row r="32" customFormat="false" ht="15" hidden="false" customHeight="false" outlineLevel="0" collapsed="false">
      <c r="A32" s="5" t="s">
        <v>3</v>
      </c>
      <c r="B32" s="5" t="s">
        <v>4</v>
      </c>
      <c r="C32" s="5" t="s">
        <v>5</v>
      </c>
      <c r="D32" s="5" t="s">
        <v>6</v>
      </c>
      <c r="E32" s="5" t="s">
        <v>7</v>
      </c>
      <c r="F32" s="6" t="s">
        <v>8</v>
      </c>
      <c r="G32" s="5" t="s">
        <v>9</v>
      </c>
      <c r="H32" s="5" t="s">
        <v>10</v>
      </c>
      <c r="I32" s="6"/>
    </row>
    <row r="33" customFormat="false" ht="15" hidden="false" customHeight="false" outlineLevel="0" collapsed="false">
      <c r="A33" s="8" t="n">
        <v>1499</v>
      </c>
      <c r="B33" s="8" t="n">
        <v>1199</v>
      </c>
      <c r="C33" s="8" t="n">
        <v>1299.9</v>
      </c>
      <c r="D33" s="8" t="n">
        <f aca="false">(A33+B33+C33)/3</f>
        <v>1332.63333333333</v>
      </c>
      <c r="E33" s="9" t="n">
        <v>0.1</v>
      </c>
      <c r="F33" s="10" t="n">
        <v>10</v>
      </c>
      <c r="G33" s="8" t="n">
        <f aca="false">(D33/F33)/12*4</f>
        <v>44.4211111111111</v>
      </c>
      <c r="H33" s="8" t="n">
        <f aca="false">G33/114</f>
        <v>0.389658869395712</v>
      </c>
      <c r="I33" s="11"/>
    </row>
    <row r="34" customFormat="false" ht="15" hidden="false" customHeight="false" outlineLevel="0" collapsed="false">
      <c r="A34" s="8"/>
      <c r="B34" s="8"/>
      <c r="C34" s="8"/>
      <c r="D34" s="8"/>
      <c r="E34" s="9"/>
      <c r="F34" s="9"/>
      <c r="G34" s="8"/>
      <c r="H34" s="8"/>
      <c r="I34" s="11"/>
    </row>
    <row r="35" customFormat="false" ht="15" hidden="false" customHeight="false" outlineLevel="0" collapsed="false">
      <c r="A35" s="17" t="s">
        <v>23</v>
      </c>
      <c r="B35" s="17"/>
      <c r="C35" s="17"/>
      <c r="D35" s="17"/>
      <c r="E35" s="17"/>
      <c r="F35" s="17"/>
      <c r="G35" s="18" t="n">
        <f aca="false">(G5+G9+G13+G17+G21+G25+G29+G33)</f>
        <v>198.528333333333</v>
      </c>
      <c r="H35" s="18" t="n">
        <f aca="false">(H5+H9+H13+H17+H21+H25+H29+H33)</f>
        <v>154.496881091618</v>
      </c>
    </row>
    <row r="36" customFormat="false" ht="13.8" hidden="false" customHeight="false" outlineLevel="0" collapsed="false">
      <c r="I36" s="39"/>
    </row>
    <row r="37" customFormat="false" ht="15" hidden="false" customHeight="false" outlineLevel="0" collapsed="false">
      <c r="A37" s="19" t="s">
        <v>24</v>
      </c>
      <c r="B37" s="19"/>
      <c r="C37" s="19"/>
      <c r="D37" s="19"/>
      <c r="E37" s="19"/>
      <c r="F37" s="19"/>
      <c r="G37" s="20" t="n">
        <f aca="false">(G33)</f>
        <v>44.4211111111111</v>
      </c>
      <c r="H37" s="20" t="n">
        <f aca="false">(H33)</f>
        <v>0.389658869395712</v>
      </c>
    </row>
    <row r="38" customFormat="false" ht="13.8" hidden="false" customHeight="false" outlineLevel="0" collapsed="false"/>
    <row r="39" customFormat="false" ht="15" hidden="false" customHeight="false" outlineLevel="0" collapsed="false">
      <c r="A39" s="36" t="s">
        <v>85</v>
      </c>
      <c r="B39" s="36"/>
      <c r="C39" s="36"/>
      <c r="D39" s="36"/>
      <c r="E39" s="36"/>
      <c r="F39" s="36"/>
      <c r="G39" s="37" t="n">
        <v>0</v>
      </c>
      <c r="H39" s="37" t="n">
        <v>0</v>
      </c>
    </row>
    <row r="40" customFormat="false" ht="15" hidden="false" customHeight="false" outlineLevel="0" collapsed="false">
      <c r="A40" s="29"/>
      <c r="B40" s="38"/>
      <c r="C40" s="38"/>
      <c r="D40" s="38"/>
      <c r="E40" s="38"/>
      <c r="F40" s="38"/>
      <c r="G40" s="30"/>
      <c r="H40" s="30"/>
      <c r="I40" s="39"/>
    </row>
    <row r="41" customFormat="false" ht="15" hidden="false" customHeight="false" outlineLevel="0" collapsed="false">
      <c r="A41" s="19" t="s">
        <v>26</v>
      </c>
      <c r="B41" s="19"/>
      <c r="C41" s="19"/>
      <c r="D41" s="19"/>
      <c r="E41" s="19"/>
      <c r="F41" s="19"/>
      <c r="G41" s="20" t="n">
        <f aca="false">(G5+G9+G13+G17+G21+G25+G29)</f>
        <v>154.107222222222</v>
      </c>
      <c r="H41" s="20" t="n">
        <f aca="false">(H5+H9+H13+H17+H21+H25+H29)</f>
        <v>154.107222222222</v>
      </c>
    </row>
    <row r="42" customFormat="false" ht="13.8" hidden="false" customHeight="false" outlineLevel="0" collapsed="false"/>
    <row r="43" customFormat="false" ht="13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4">
    <mergeCell ref="A1:H1"/>
    <mergeCell ref="A2:H2"/>
    <mergeCell ref="A3:H3"/>
    <mergeCell ref="A7:H7"/>
    <mergeCell ref="A11:H11"/>
    <mergeCell ref="A15:H15"/>
    <mergeCell ref="A19:H19"/>
    <mergeCell ref="A23:H23"/>
    <mergeCell ref="A27:H27"/>
    <mergeCell ref="A31:H31"/>
    <mergeCell ref="A35:F35"/>
    <mergeCell ref="A37:F37"/>
    <mergeCell ref="A39:F39"/>
    <mergeCell ref="A41:F4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65536"/>
  <sheetViews>
    <sheetView windowProtection="false" showFormulas="false" showGridLines="true" showRowColHeaders="true" showZeros="true" rightToLeft="false" tabSelected="false" showOutlineSymbols="true" defaultGridColor="true" view="normal" topLeftCell="A48" colorId="64" zoomScale="85" zoomScaleNormal="85" zoomScalePageLayoutView="100" workbookViewId="0">
      <selection pane="topLeft" activeCell="I63" activeCellId="0" sqref="I63"/>
    </sheetView>
  </sheetViews>
  <sheetFormatPr defaultRowHeight="14.05"/>
  <cols>
    <col collapsed="false" hidden="false" max="5" min="5" style="0" width="18.3860465116279"/>
    <col collapsed="false" hidden="false" max="6" min="6" style="0" width="29.5348837209302"/>
    <col collapsed="false" hidden="false" max="7" min="7" style="0" width="17.0651162790698"/>
    <col collapsed="false" hidden="false" max="8" min="8" style="0" width="18.8186046511628"/>
    <col collapsed="false" hidden="false" max="9" min="9" style="0" width="17.2139534883721"/>
    <col collapsed="false" hidden="false" max="1025" min="10" style="0" width="13.4697674418605"/>
  </cols>
  <sheetData>
    <row r="1" customFormat="false" ht="17.65" hidden="false" customHeight="false" outlineLevel="0" collapsed="false">
      <c r="A1" s="1" t="s">
        <v>27</v>
      </c>
      <c r="B1" s="1"/>
      <c r="C1" s="1"/>
      <c r="D1" s="1"/>
      <c r="E1" s="1"/>
      <c r="F1" s="1"/>
      <c r="G1" s="1"/>
      <c r="H1" s="1"/>
    </row>
    <row r="2" customFormat="false" ht="14.05" hidden="false" customHeight="fals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5.25" hidden="false" customHeight="false" outlineLevel="0" collapsed="false">
      <c r="A3" s="21" t="s">
        <v>93</v>
      </c>
      <c r="B3" s="21"/>
      <c r="C3" s="21"/>
      <c r="D3" s="21"/>
      <c r="E3" s="21"/>
      <c r="F3" s="21"/>
      <c r="G3" s="21"/>
      <c r="H3" s="21"/>
      <c r="I3" s="4" t="s">
        <v>2</v>
      </c>
    </row>
    <row r="4" customFormat="false" ht="15.25" hidden="false" customHeight="false" outlineLevel="0" collapsed="false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6"/>
    </row>
    <row r="5" customFormat="false" ht="15.25" hidden="false" customHeight="false" outlineLevel="0" collapsed="false">
      <c r="A5" s="8" t="n">
        <v>309.9</v>
      </c>
      <c r="B5" s="8" t="n">
        <v>230</v>
      </c>
      <c r="C5" s="8" t="n">
        <v>245</v>
      </c>
      <c r="D5" s="8" t="n">
        <f aca="false">(A5+B5+C5)/3</f>
        <v>261.633333333333</v>
      </c>
      <c r="E5" s="9" t="n">
        <v>1</v>
      </c>
      <c r="F5" s="10" t="n">
        <v>1</v>
      </c>
      <c r="G5" s="8" t="n">
        <f aca="false">(D5/F5)/12*2</f>
        <v>43.6055555555556</v>
      </c>
      <c r="H5" s="8" t="n">
        <f aca="false">G5/1</f>
        <v>43.6055555555556</v>
      </c>
      <c r="I5" s="11"/>
    </row>
    <row r="6" customFormat="false" ht="14.05" hidden="false" customHeight="false" outlineLevel="0" collapsed="false">
      <c r="I6" s="11"/>
    </row>
    <row r="7" customFormat="false" ht="15.25" hidden="false" customHeight="false" outlineLevel="0" collapsed="false">
      <c r="A7" s="21" t="s">
        <v>94</v>
      </c>
      <c r="B7" s="21"/>
      <c r="C7" s="21"/>
      <c r="D7" s="21"/>
      <c r="E7" s="21"/>
      <c r="F7" s="21"/>
      <c r="G7" s="21"/>
      <c r="H7" s="21"/>
      <c r="I7" s="4" t="s">
        <v>2</v>
      </c>
    </row>
    <row r="8" customFormat="false" ht="15.25" hidden="false" customHeight="false" outlineLevel="0" collapsed="false">
      <c r="A8" s="5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5" t="s">
        <v>8</v>
      </c>
      <c r="G8" s="5" t="s">
        <v>9</v>
      </c>
      <c r="H8" s="5" t="s">
        <v>10</v>
      </c>
      <c r="I8" s="11"/>
    </row>
    <row r="9" customFormat="false" ht="15.25" hidden="false" customHeight="false" outlineLevel="0" collapsed="false">
      <c r="A9" s="8" t="n">
        <v>59.9</v>
      </c>
      <c r="B9" s="8" t="n">
        <v>34.5</v>
      </c>
      <c r="C9" s="8" t="n">
        <v>14.6</v>
      </c>
      <c r="D9" s="8" t="n">
        <f aca="false">(A9+B9+C9)/3</f>
        <v>36.3333333333333</v>
      </c>
      <c r="E9" s="9" t="n">
        <v>1</v>
      </c>
      <c r="F9" s="10" t="n">
        <v>1</v>
      </c>
      <c r="G9" s="8" t="n">
        <f aca="false">(D9/F9)/12</f>
        <v>3.02777777777778</v>
      </c>
      <c r="H9" s="8" t="n">
        <f aca="false">G9/1</f>
        <v>3.02777777777778</v>
      </c>
      <c r="I9" s="11"/>
    </row>
    <row r="10" customFormat="false" ht="14.05" hidden="false" customHeight="false" outlineLevel="0" collapsed="false">
      <c r="I10" s="11"/>
    </row>
    <row r="11" customFormat="false" ht="15.25" hidden="false" customHeight="false" outlineLevel="0" collapsed="false">
      <c r="A11" s="21" t="s">
        <v>95</v>
      </c>
      <c r="B11" s="21"/>
      <c r="C11" s="21"/>
      <c r="D11" s="21"/>
      <c r="E11" s="21"/>
      <c r="F11" s="21"/>
      <c r="G11" s="21"/>
      <c r="H11" s="21"/>
      <c r="I11" s="4" t="s">
        <v>2</v>
      </c>
    </row>
    <row r="12" customFormat="false" ht="15.25" hidden="false" customHeight="false" outlineLevel="0" collapsed="false">
      <c r="A12" s="5" t="s">
        <v>3</v>
      </c>
      <c r="B12" s="5" t="s">
        <v>4</v>
      </c>
      <c r="C12" s="5" t="s">
        <v>5</v>
      </c>
      <c r="D12" s="5" t="s">
        <v>6</v>
      </c>
      <c r="E12" s="5" t="s">
        <v>7</v>
      </c>
      <c r="F12" s="5" t="s">
        <v>8</v>
      </c>
      <c r="G12" s="5" t="s">
        <v>9</v>
      </c>
      <c r="H12" s="5" t="s">
        <v>10</v>
      </c>
      <c r="I12" s="11"/>
    </row>
    <row r="13" customFormat="false" ht="15.25" hidden="false" customHeight="false" outlineLevel="0" collapsed="false">
      <c r="A13" s="8" t="n">
        <v>3.9</v>
      </c>
      <c r="B13" s="8" t="n">
        <v>11</v>
      </c>
      <c r="C13" s="8" t="n">
        <v>4.24</v>
      </c>
      <c r="D13" s="8" t="n">
        <f aca="false">(A13+B13+C13)/3</f>
        <v>6.38</v>
      </c>
      <c r="E13" s="9" t="n">
        <v>1</v>
      </c>
      <c r="F13" s="10" t="n">
        <v>1</v>
      </c>
      <c r="G13" s="8" t="n">
        <f aca="false">(D13/F13)/12</f>
        <v>0.531666666666667</v>
      </c>
      <c r="H13" s="8" t="n">
        <f aca="false">G13/1</f>
        <v>0.531666666666667</v>
      </c>
      <c r="I13" s="11"/>
    </row>
    <row r="14" customFormat="false" ht="14.05" hidden="false" customHeight="false" outlineLevel="0" collapsed="false">
      <c r="I14" s="11"/>
    </row>
    <row r="15" customFormat="false" ht="15.25" hidden="false" customHeight="false" outlineLevel="0" collapsed="false">
      <c r="A15" s="21" t="s">
        <v>96</v>
      </c>
      <c r="B15" s="21"/>
      <c r="C15" s="21"/>
      <c r="D15" s="21"/>
      <c r="E15" s="21"/>
      <c r="F15" s="21"/>
      <c r="G15" s="21"/>
      <c r="H15" s="21"/>
      <c r="I15" s="4" t="s">
        <v>2</v>
      </c>
    </row>
    <row r="16" customFormat="false" ht="15.25" hidden="false" customHeight="false" outlineLevel="0" collapsed="false">
      <c r="A16" s="5" t="s">
        <v>3</v>
      </c>
      <c r="B16" s="5" t="s">
        <v>4</v>
      </c>
      <c r="C16" s="5" t="s">
        <v>5</v>
      </c>
      <c r="D16" s="5" t="s">
        <v>6</v>
      </c>
      <c r="E16" s="5" t="s">
        <v>7</v>
      </c>
      <c r="F16" s="5" t="s">
        <v>8</v>
      </c>
      <c r="G16" s="5" t="s">
        <v>9</v>
      </c>
      <c r="H16" s="5" t="s">
        <v>10</v>
      </c>
      <c r="I16" s="11"/>
    </row>
    <row r="17" customFormat="false" ht="15.25" hidden="false" customHeight="false" outlineLevel="0" collapsed="false">
      <c r="A17" s="8" t="n">
        <v>178.9</v>
      </c>
      <c r="B17" s="8" t="n">
        <v>199.66</v>
      </c>
      <c r="C17" s="8" t="n">
        <v>125.7</v>
      </c>
      <c r="D17" s="8" t="n">
        <f aca="false">(A17+B17+C17)/3</f>
        <v>168.086666666667</v>
      </c>
      <c r="E17" s="9" t="n">
        <v>1</v>
      </c>
      <c r="F17" s="10" t="n">
        <v>1</v>
      </c>
      <c r="G17" s="8" t="n">
        <f aca="false">(D17/F17)/12*2</f>
        <v>28.0144444444444</v>
      </c>
      <c r="H17" s="8" t="n">
        <f aca="false">G17/1</f>
        <v>28.0144444444444</v>
      </c>
      <c r="I17" s="11"/>
    </row>
    <row r="18" customFormat="false" ht="14.05" hidden="false" customHeight="false" outlineLevel="0" collapsed="false">
      <c r="I18" s="11"/>
    </row>
    <row r="19" customFormat="false" ht="15.25" hidden="false" customHeight="false" outlineLevel="0" collapsed="false">
      <c r="A19" s="21" t="s">
        <v>13</v>
      </c>
      <c r="B19" s="21"/>
      <c r="C19" s="21"/>
      <c r="D19" s="21"/>
      <c r="E19" s="21"/>
      <c r="F19" s="21"/>
      <c r="G19" s="21"/>
      <c r="H19" s="21"/>
      <c r="I19" s="4" t="s">
        <v>2</v>
      </c>
    </row>
    <row r="20" customFormat="false" ht="15.25" hidden="false" customHeight="false" outlineLevel="0" collapsed="false">
      <c r="A20" s="5" t="s">
        <v>3</v>
      </c>
      <c r="B20" s="5" t="s">
        <v>4</v>
      </c>
      <c r="C20" s="5" t="s">
        <v>5</v>
      </c>
      <c r="D20" s="5" t="s">
        <v>6</v>
      </c>
      <c r="E20" s="5" t="s">
        <v>7</v>
      </c>
      <c r="F20" s="5" t="s">
        <v>8</v>
      </c>
      <c r="G20" s="5" t="s">
        <v>9</v>
      </c>
      <c r="H20" s="5" t="s">
        <v>10</v>
      </c>
      <c r="I20" s="11"/>
    </row>
    <row r="21" customFormat="false" ht="15.25" hidden="false" customHeight="false" outlineLevel="0" collapsed="false">
      <c r="A21" s="8" t="n">
        <v>8.3</v>
      </c>
      <c r="B21" s="8" t="n">
        <v>19.99</v>
      </c>
      <c r="C21" s="8" t="n">
        <v>10.9</v>
      </c>
      <c r="D21" s="8" t="n">
        <f aca="false">(A21+B21+C21)/3</f>
        <v>13.0633333333333</v>
      </c>
      <c r="E21" s="9" t="n">
        <v>1</v>
      </c>
      <c r="F21" s="10" t="n">
        <v>1</v>
      </c>
      <c r="G21" s="8" t="n">
        <f aca="false">(D21/F21)/12*2</f>
        <v>2.17722222222222</v>
      </c>
      <c r="H21" s="8" t="n">
        <f aca="false">G21/1</f>
        <v>2.17722222222222</v>
      </c>
      <c r="I21" s="11"/>
    </row>
    <row r="22" customFormat="false" ht="14.05" hidden="false" customHeight="false" outlineLevel="0" collapsed="false">
      <c r="I22" s="11"/>
    </row>
    <row r="23" customFormat="false" ht="15.25" hidden="false" customHeight="false" outlineLevel="0" collapsed="false">
      <c r="A23" s="21" t="s">
        <v>97</v>
      </c>
      <c r="B23" s="21"/>
      <c r="C23" s="21"/>
      <c r="D23" s="21"/>
      <c r="E23" s="21"/>
      <c r="F23" s="21"/>
      <c r="G23" s="21"/>
      <c r="H23" s="21"/>
      <c r="I23" s="4" t="s">
        <v>2</v>
      </c>
    </row>
    <row r="24" customFormat="false" ht="15.25" hidden="false" customHeight="false" outlineLevel="0" collapsed="false">
      <c r="A24" s="5" t="s">
        <v>3</v>
      </c>
      <c r="B24" s="5" t="s">
        <v>4</v>
      </c>
      <c r="C24" s="5" t="s">
        <v>5</v>
      </c>
      <c r="D24" s="5" t="s">
        <v>6</v>
      </c>
      <c r="E24" s="5" t="s">
        <v>7</v>
      </c>
      <c r="F24" s="5" t="s">
        <v>8</v>
      </c>
      <c r="G24" s="5" t="s">
        <v>9</v>
      </c>
      <c r="H24" s="5" t="s">
        <v>10</v>
      </c>
      <c r="I24" s="11"/>
    </row>
    <row r="25" customFormat="false" ht="15.25" hidden="false" customHeight="false" outlineLevel="0" collapsed="false">
      <c r="A25" s="8" t="n">
        <v>13.8</v>
      </c>
      <c r="B25" s="8" t="n">
        <v>14</v>
      </c>
      <c r="C25" s="8" t="n">
        <v>26</v>
      </c>
      <c r="D25" s="8" t="n">
        <f aca="false">(A25+B25+C25)/3</f>
        <v>17.9333333333333</v>
      </c>
      <c r="E25" s="9" t="n">
        <v>1</v>
      </c>
      <c r="F25" s="10" t="n">
        <v>1</v>
      </c>
      <c r="G25" s="8" t="n">
        <f aca="false">(D25/F25)/12*2</f>
        <v>2.98888888888889</v>
      </c>
      <c r="H25" s="8" t="n">
        <f aca="false">G25/1</f>
        <v>2.98888888888889</v>
      </c>
      <c r="I25" s="11"/>
    </row>
    <row r="26" customFormat="false" ht="14.05" hidden="false" customHeight="false" outlineLevel="0" collapsed="false">
      <c r="I26" s="11"/>
    </row>
    <row r="27" customFormat="false" ht="15.25" hidden="false" customHeight="false" outlineLevel="0" collapsed="false">
      <c r="A27" s="21" t="s">
        <v>98</v>
      </c>
      <c r="B27" s="21"/>
      <c r="C27" s="21"/>
      <c r="D27" s="21"/>
      <c r="E27" s="21"/>
      <c r="F27" s="21"/>
      <c r="G27" s="21"/>
      <c r="H27" s="21"/>
      <c r="I27" s="4" t="s">
        <v>2</v>
      </c>
    </row>
    <row r="28" customFormat="false" ht="15.25" hidden="false" customHeight="false" outlineLevel="0" collapsed="false">
      <c r="A28" s="5" t="s">
        <v>3</v>
      </c>
      <c r="B28" s="5" t="s">
        <v>4</v>
      </c>
      <c r="C28" s="5" t="s">
        <v>5</v>
      </c>
      <c r="D28" s="5" t="s">
        <v>6</v>
      </c>
      <c r="E28" s="5" t="s">
        <v>7</v>
      </c>
      <c r="F28" s="5" t="s">
        <v>8</v>
      </c>
      <c r="G28" s="5" t="s">
        <v>9</v>
      </c>
      <c r="H28" s="5" t="s">
        <v>10</v>
      </c>
      <c r="I28" s="11"/>
    </row>
    <row r="29" customFormat="false" ht="15.25" hidden="false" customHeight="false" outlineLevel="0" collapsed="false">
      <c r="A29" s="8" t="n">
        <v>7.72</v>
      </c>
      <c r="B29" s="8" t="n">
        <v>7.72</v>
      </c>
      <c r="C29" s="8" t="n">
        <v>7.72</v>
      </c>
      <c r="D29" s="8" t="n">
        <f aca="false">(A29+B29+C29)/3</f>
        <v>7.72</v>
      </c>
      <c r="E29" s="9" t="n">
        <v>1</v>
      </c>
      <c r="F29" s="10" t="n">
        <v>1</v>
      </c>
      <c r="G29" s="8" t="n">
        <f aca="false">(D29/F29)/12</f>
        <v>0.643333333333333</v>
      </c>
      <c r="H29" s="8" t="n">
        <f aca="false">G29/1</f>
        <v>0.643333333333333</v>
      </c>
      <c r="I29" s="11"/>
    </row>
    <row r="30" customFormat="false" ht="14.05" hidden="false" customHeight="false" outlineLevel="0" collapsed="false">
      <c r="I30" s="11"/>
    </row>
    <row r="31" customFormat="false" ht="15.25" hidden="false" customHeight="false" outlineLevel="0" collapsed="false">
      <c r="A31" s="21" t="s">
        <v>99</v>
      </c>
      <c r="B31" s="21"/>
      <c r="C31" s="21"/>
      <c r="D31" s="21"/>
      <c r="E31" s="21"/>
      <c r="F31" s="21"/>
      <c r="G31" s="21"/>
      <c r="H31" s="21"/>
      <c r="I31" s="4" t="s">
        <v>2</v>
      </c>
    </row>
    <row r="32" customFormat="false" ht="15.25" hidden="false" customHeight="false" outlineLevel="0" collapsed="false">
      <c r="A32" s="5" t="s">
        <v>3</v>
      </c>
      <c r="B32" s="5" t="s">
        <v>4</v>
      </c>
      <c r="C32" s="5" t="s">
        <v>5</v>
      </c>
      <c r="D32" s="5" t="s">
        <v>6</v>
      </c>
      <c r="E32" s="5" t="s">
        <v>7</v>
      </c>
      <c r="F32" s="5" t="s">
        <v>8</v>
      </c>
      <c r="G32" s="5" t="s">
        <v>9</v>
      </c>
      <c r="H32" s="5" t="s">
        <v>10</v>
      </c>
      <c r="I32" s="11"/>
    </row>
    <row r="33" customFormat="false" ht="15.25" hidden="false" customHeight="false" outlineLevel="0" collapsed="false">
      <c r="A33" s="8" t="n">
        <v>572.88</v>
      </c>
      <c r="B33" s="8" t="n">
        <v>798</v>
      </c>
      <c r="C33" s="8" t="n">
        <v>492</v>
      </c>
      <c r="D33" s="8" t="n">
        <f aca="false">(A33+B33+C33)/3</f>
        <v>620.96</v>
      </c>
      <c r="E33" s="9" t="n">
        <v>1</v>
      </c>
      <c r="F33" s="10" t="n">
        <v>1</v>
      </c>
      <c r="G33" s="8" t="n">
        <f aca="false">(D33/F33)/12</f>
        <v>51.7466666666667</v>
      </c>
      <c r="H33" s="8" t="n">
        <f aca="false">G33/1</f>
        <v>51.7466666666667</v>
      </c>
      <c r="I33" s="11"/>
    </row>
    <row r="34" customFormat="false" ht="14.05" hidden="false" customHeight="false" outlineLevel="0" collapsed="false">
      <c r="I34" s="11"/>
    </row>
    <row r="35" customFormat="false" ht="15.25" hidden="false" customHeight="false" outlineLevel="0" collapsed="false">
      <c r="A35" s="21" t="s">
        <v>100</v>
      </c>
      <c r="B35" s="21"/>
      <c r="C35" s="21"/>
      <c r="D35" s="21"/>
      <c r="E35" s="21"/>
      <c r="F35" s="21"/>
      <c r="G35" s="21"/>
      <c r="H35" s="21"/>
      <c r="I35" s="4" t="s">
        <v>2</v>
      </c>
    </row>
    <row r="36" customFormat="false" ht="15.25" hidden="false" customHeight="false" outlineLevel="0" collapsed="false">
      <c r="A36" s="5" t="s">
        <v>3</v>
      </c>
      <c r="B36" s="5" t="s">
        <v>4</v>
      </c>
      <c r="C36" s="5" t="s">
        <v>5</v>
      </c>
      <c r="D36" s="5" t="s">
        <v>6</v>
      </c>
      <c r="E36" s="5" t="s">
        <v>7</v>
      </c>
      <c r="F36" s="5" t="s">
        <v>8</v>
      </c>
      <c r="G36" s="5" t="s">
        <v>9</v>
      </c>
      <c r="H36" s="5" t="s">
        <v>10</v>
      </c>
      <c r="I36" s="11"/>
    </row>
    <row r="37" customFormat="false" ht="15.25" hidden="false" customHeight="false" outlineLevel="0" collapsed="false">
      <c r="A37" s="8" t="n">
        <v>49</v>
      </c>
      <c r="B37" s="8" t="n">
        <v>49.9</v>
      </c>
      <c r="C37" s="8" t="n">
        <v>50</v>
      </c>
      <c r="D37" s="8" t="n">
        <f aca="false">(A37+B37+C37)/3</f>
        <v>49.6333333333333</v>
      </c>
      <c r="E37" s="9" t="n">
        <v>1</v>
      </c>
      <c r="F37" s="10" t="n">
        <v>1</v>
      </c>
      <c r="G37" s="8" t="n">
        <f aca="false">(D37/F37)/12</f>
        <v>4.13611111111111</v>
      </c>
      <c r="H37" s="8" t="n">
        <f aca="false">G37/1</f>
        <v>4.13611111111111</v>
      </c>
      <c r="I37" s="11"/>
    </row>
    <row r="38" customFormat="false" ht="14.05" hidden="false" customHeight="false" outlineLevel="0" collapsed="false">
      <c r="I38" s="11"/>
    </row>
    <row r="39" customFormat="false" ht="15.25" hidden="false" customHeight="false" outlineLevel="0" collapsed="false">
      <c r="A39" s="3" t="s">
        <v>18</v>
      </c>
      <c r="B39" s="3"/>
      <c r="C39" s="3"/>
      <c r="D39" s="3"/>
      <c r="E39" s="3"/>
      <c r="F39" s="3"/>
      <c r="G39" s="3"/>
      <c r="H39" s="3"/>
      <c r="I39" s="4" t="s">
        <v>2</v>
      </c>
    </row>
    <row r="40" customFormat="false" ht="15.25" hidden="false" customHeight="false" outlineLevel="0" collapsed="false">
      <c r="A40" s="5" t="s">
        <v>3</v>
      </c>
      <c r="B40" s="5" t="s">
        <v>4</v>
      </c>
      <c r="C40" s="5" t="s">
        <v>5</v>
      </c>
      <c r="D40" s="5" t="s">
        <v>6</v>
      </c>
      <c r="E40" s="5" t="s">
        <v>7</v>
      </c>
      <c r="F40" s="6" t="s">
        <v>8</v>
      </c>
      <c r="G40" s="5" t="s">
        <v>9</v>
      </c>
      <c r="H40" s="5" t="s">
        <v>10</v>
      </c>
      <c r="I40" s="7"/>
    </row>
    <row r="41" customFormat="false" ht="15.25" hidden="false" customHeight="false" outlineLevel="0" collapsed="false">
      <c r="A41" s="8" t="n">
        <v>16.9</v>
      </c>
      <c r="B41" s="8" t="n">
        <v>9.5</v>
      </c>
      <c r="C41" s="8" t="n">
        <v>10.5</v>
      </c>
      <c r="D41" s="8" t="n">
        <f aca="false">(A41+B41+C41)/3</f>
        <v>12.3</v>
      </c>
      <c r="E41" s="9" t="n">
        <v>1</v>
      </c>
      <c r="F41" s="10" t="n">
        <v>1</v>
      </c>
      <c r="G41" s="8" t="n">
        <f aca="false">(D41/F41)/12*6</f>
        <v>6.15</v>
      </c>
      <c r="H41" s="8" t="n">
        <f aca="false">G41/1</f>
        <v>6.15</v>
      </c>
      <c r="I41" s="11"/>
    </row>
    <row r="42" customFormat="false" ht="14.05" hidden="false" customHeight="false" outlineLevel="0" collapsed="false">
      <c r="I42" s="11"/>
    </row>
    <row r="43" customFormat="false" ht="15.25" hidden="false" customHeight="false" outlineLevel="0" collapsed="false">
      <c r="A43" s="21" t="s">
        <v>57</v>
      </c>
      <c r="B43" s="21"/>
      <c r="C43" s="21"/>
      <c r="D43" s="21"/>
      <c r="E43" s="21"/>
      <c r="F43" s="21"/>
      <c r="G43" s="21"/>
      <c r="H43" s="21"/>
      <c r="I43" s="4" t="s">
        <v>2</v>
      </c>
    </row>
    <row r="44" customFormat="false" ht="15.25" hidden="false" customHeight="false" outlineLevel="0" collapsed="false">
      <c r="A44" s="5" t="s">
        <v>3</v>
      </c>
      <c r="B44" s="5" t="s">
        <v>4</v>
      </c>
      <c r="C44" s="5" t="s">
        <v>5</v>
      </c>
      <c r="D44" s="5" t="s">
        <v>6</v>
      </c>
      <c r="E44" s="5" t="s">
        <v>7</v>
      </c>
      <c r="F44" s="5" t="s">
        <v>8</v>
      </c>
      <c r="G44" s="5" t="s">
        <v>9</v>
      </c>
      <c r="H44" s="5" t="s">
        <v>10</v>
      </c>
      <c r="I44" s="7"/>
    </row>
    <row r="45" customFormat="false" ht="15.25" hidden="false" customHeight="false" outlineLevel="0" collapsed="false">
      <c r="A45" s="8" t="n">
        <v>94.9</v>
      </c>
      <c r="B45" s="8" t="n">
        <v>49.9</v>
      </c>
      <c r="C45" s="8" t="n">
        <v>78</v>
      </c>
      <c r="D45" s="8" t="n">
        <f aca="false">(A45+B45+C45)/3</f>
        <v>74.2666666666667</v>
      </c>
      <c r="E45" s="9" t="n">
        <v>1</v>
      </c>
      <c r="F45" s="10" t="n">
        <v>1</v>
      </c>
      <c r="G45" s="8" t="n">
        <f aca="false">(D45/F45)/12*3</f>
        <v>18.5666666666667</v>
      </c>
      <c r="H45" s="8" t="n">
        <f aca="false">G45/1</f>
        <v>18.5666666666667</v>
      </c>
      <c r="I45" s="11"/>
    </row>
    <row r="46" customFormat="false" ht="15" hidden="false" customHeight="false" outlineLevel="0" collapsed="false">
      <c r="A46" s="8"/>
      <c r="B46" s="8"/>
      <c r="C46" s="8"/>
      <c r="D46" s="8"/>
      <c r="E46" s="9"/>
      <c r="F46" s="10"/>
      <c r="G46" s="8"/>
      <c r="H46" s="8"/>
      <c r="I46" s="11"/>
    </row>
    <row r="47" customFormat="false" ht="15" hidden="false" customHeight="false" outlineLevel="0" collapsed="false">
      <c r="A47" s="3" t="s">
        <v>20</v>
      </c>
      <c r="B47" s="3"/>
      <c r="C47" s="3"/>
      <c r="D47" s="3"/>
      <c r="E47" s="3"/>
      <c r="F47" s="3"/>
      <c r="G47" s="3"/>
      <c r="H47" s="3"/>
      <c r="I47" s="4" t="s">
        <v>2</v>
      </c>
    </row>
    <row r="48" customFormat="false" ht="15" hidden="false" customHeight="false" outlineLevel="0" collapsed="false">
      <c r="A48" s="5" t="s">
        <v>3</v>
      </c>
      <c r="B48" s="5" t="s">
        <v>4</v>
      </c>
      <c r="C48" s="5" t="s">
        <v>5</v>
      </c>
      <c r="D48" s="5" t="s">
        <v>6</v>
      </c>
      <c r="E48" s="5" t="s">
        <v>7</v>
      </c>
      <c r="F48" s="6" t="s">
        <v>8</v>
      </c>
      <c r="G48" s="5" t="s">
        <v>9</v>
      </c>
      <c r="H48" s="5" t="s">
        <v>10</v>
      </c>
      <c r="I48" s="7"/>
    </row>
    <row r="49" customFormat="false" ht="15" hidden="false" customHeight="false" outlineLevel="0" collapsed="false">
      <c r="A49" s="8" t="n">
        <v>4.7</v>
      </c>
      <c r="B49" s="8" t="n">
        <v>4.1</v>
      </c>
      <c r="C49" s="8" t="n">
        <v>3.4</v>
      </c>
      <c r="D49" s="8" t="n">
        <f aca="false">(A49+B49+C49)/3</f>
        <v>4.06666666666667</v>
      </c>
      <c r="E49" s="9" t="n">
        <v>1</v>
      </c>
      <c r="F49" s="10" t="n">
        <v>1</v>
      </c>
      <c r="G49" s="8" t="n">
        <f aca="false">(D49/F49)/12</f>
        <v>0.338888888888889</v>
      </c>
      <c r="H49" s="8" t="n">
        <f aca="false">G49/1</f>
        <v>0.338888888888889</v>
      </c>
      <c r="I49" s="11"/>
    </row>
    <row r="50" customFormat="false" ht="15" hidden="false" customHeight="false" outlineLevel="0" collapsed="false">
      <c r="A50" s="8"/>
      <c r="B50" s="8"/>
      <c r="C50" s="8"/>
      <c r="D50" s="8"/>
      <c r="E50" s="9"/>
      <c r="F50" s="10"/>
      <c r="G50" s="8"/>
      <c r="H50" s="8"/>
      <c r="I50" s="11"/>
    </row>
    <row r="51" customFormat="false" ht="15" hidden="false" customHeight="false" outlineLevel="0" collapsed="false">
      <c r="A51" s="3" t="s">
        <v>21</v>
      </c>
      <c r="B51" s="3"/>
      <c r="C51" s="3"/>
      <c r="D51" s="3"/>
      <c r="E51" s="3"/>
      <c r="F51" s="3"/>
      <c r="G51" s="3"/>
      <c r="H51" s="3"/>
      <c r="I51" s="4" t="s">
        <v>2</v>
      </c>
    </row>
    <row r="52" customFormat="false" ht="15" hidden="false" customHeight="false" outlineLevel="0" collapsed="false">
      <c r="A52" s="5" t="s">
        <v>3</v>
      </c>
      <c r="B52" s="5" t="s">
        <v>4</v>
      </c>
      <c r="C52" s="5" t="s">
        <v>5</v>
      </c>
      <c r="D52" s="5" t="s">
        <v>6</v>
      </c>
      <c r="E52" s="5" t="s">
        <v>7</v>
      </c>
      <c r="F52" s="6" t="s">
        <v>8</v>
      </c>
      <c r="G52" s="5" t="s">
        <v>9</v>
      </c>
      <c r="H52" s="5" t="s">
        <v>10</v>
      </c>
      <c r="I52" s="7"/>
    </row>
    <row r="53" customFormat="false" ht="15" hidden="false" customHeight="false" outlineLevel="0" collapsed="false">
      <c r="A53" s="8" t="n">
        <v>1.3</v>
      </c>
      <c r="B53" s="8" t="n">
        <v>1.59</v>
      </c>
      <c r="C53" s="8" t="n">
        <v>1.88</v>
      </c>
      <c r="D53" s="8" t="n">
        <f aca="false">(A53+B53+C53)/3</f>
        <v>1.59</v>
      </c>
      <c r="E53" s="9" t="n">
        <v>1</v>
      </c>
      <c r="F53" s="10" t="n">
        <v>1</v>
      </c>
      <c r="G53" s="8" t="n">
        <f aca="false">(D53/F53)/12</f>
        <v>0.1325</v>
      </c>
      <c r="H53" s="8" t="n">
        <f aca="false">G53/1</f>
        <v>0.1325</v>
      </c>
      <c r="I53" s="11"/>
    </row>
    <row r="54" customFormat="false" ht="15" hidden="false" customHeight="false" outlineLevel="0" collapsed="false">
      <c r="A54" s="8"/>
      <c r="B54" s="8"/>
      <c r="C54" s="8"/>
      <c r="D54" s="8"/>
      <c r="E54" s="9"/>
      <c r="F54" s="10"/>
      <c r="G54" s="8"/>
      <c r="H54" s="8"/>
      <c r="I54" s="11"/>
    </row>
    <row r="55" customFormat="false" ht="15" hidden="false" customHeight="false" outlineLevel="0" collapsed="false">
      <c r="A55" s="3" t="s">
        <v>22</v>
      </c>
      <c r="B55" s="3"/>
      <c r="C55" s="3"/>
      <c r="D55" s="3"/>
      <c r="E55" s="3"/>
      <c r="F55" s="3"/>
      <c r="G55" s="3"/>
      <c r="H55" s="3"/>
      <c r="I55" s="4" t="s">
        <v>2</v>
      </c>
    </row>
    <row r="56" customFormat="false" ht="15" hidden="false" customHeight="false" outlineLevel="0" collapsed="false">
      <c r="A56" s="5" t="s">
        <v>3</v>
      </c>
      <c r="B56" s="5" t="s">
        <v>4</v>
      </c>
      <c r="C56" s="5" t="s">
        <v>5</v>
      </c>
      <c r="D56" s="5" t="s">
        <v>6</v>
      </c>
      <c r="E56" s="5" t="s">
        <v>7</v>
      </c>
      <c r="F56" s="6" t="s">
        <v>8</v>
      </c>
      <c r="G56" s="5" t="s">
        <v>9</v>
      </c>
      <c r="H56" s="5" t="s">
        <v>10</v>
      </c>
      <c r="I56" s="6"/>
    </row>
    <row r="57" customFormat="false" ht="15" hidden="false" customHeight="false" outlineLevel="0" collapsed="false">
      <c r="A57" s="8" t="n">
        <v>1499</v>
      </c>
      <c r="B57" s="8" t="n">
        <v>1199</v>
      </c>
      <c r="C57" s="8" t="n">
        <v>1299.9</v>
      </c>
      <c r="D57" s="8" t="n">
        <f aca="false">(A57+B57+C57)/3</f>
        <v>1332.63333333333</v>
      </c>
      <c r="E57" s="9" t="n">
        <v>0.1</v>
      </c>
      <c r="F57" s="10" t="n">
        <v>10</v>
      </c>
      <c r="G57" s="8" t="n">
        <f aca="false">(D57/F57)/12*4</f>
        <v>44.4211111111111</v>
      </c>
      <c r="H57" s="8" t="n">
        <f aca="false">G57/114</f>
        <v>0.389658869395712</v>
      </c>
      <c r="I57" s="11"/>
    </row>
    <row r="58" customFormat="false" ht="15" hidden="false" customHeight="false" outlineLevel="0" collapsed="false">
      <c r="A58" s="8"/>
      <c r="B58" s="8"/>
      <c r="C58" s="8"/>
      <c r="D58" s="8"/>
      <c r="E58" s="9"/>
      <c r="F58" s="9"/>
      <c r="G58" s="8"/>
      <c r="H58" s="8"/>
      <c r="I58" s="11"/>
    </row>
    <row r="59" customFormat="false" ht="15" hidden="false" customHeight="false" outlineLevel="0" collapsed="false">
      <c r="A59" s="17" t="s">
        <v>23</v>
      </c>
      <c r="B59" s="17"/>
      <c r="C59" s="17"/>
      <c r="D59" s="17"/>
      <c r="E59" s="17"/>
      <c r="F59" s="17"/>
      <c r="G59" s="18" t="n">
        <f aca="false">(G5+G9+G13+G17+G21+G25+G29+G33+G37+G41+G45+G49+G53+G57)</f>
        <v>206.480833333333</v>
      </c>
      <c r="H59" s="18" t="n">
        <f aca="false">(H5+H9+H13+H17+H21+H25+H29+H33+H37+H41+H45+H49+H53+H57)</f>
        <v>162.449381091618</v>
      </c>
    </row>
    <row r="60" customFormat="false" ht="13.8" hidden="false" customHeight="false" outlineLevel="0" collapsed="false">
      <c r="I60" s="39"/>
    </row>
    <row r="61" customFormat="false" ht="15" hidden="false" customHeight="false" outlineLevel="0" collapsed="false">
      <c r="A61" s="19" t="s">
        <v>24</v>
      </c>
      <c r="B61" s="19"/>
      <c r="C61" s="19"/>
      <c r="D61" s="19"/>
      <c r="E61" s="19"/>
      <c r="F61" s="19"/>
      <c r="G61" s="20" t="n">
        <f aca="false">(G57)</f>
        <v>44.4211111111111</v>
      </c>
      <c r="H61" s="20" t="n">
        <f aca="false">(H57)</f>
        <v>0.389658869395712</v>
      </c>
    </row>
    <row r="62" customFormat="false" ht="13.8" hidden="false" customHeight="false" outlineLevel="0" collapsed="false"/>
    <row r="63" customFormat="false" ht="15" hidden="false" customHeight="false" outlineLevel="0" collapsed="false">
      <c r="A63" s="36" t="s">
        <v>85</v>
      </c>
      <c r="B63" s="36"/>
      <c r="C63" s="36"/>
      <c r="D63" s="36"/>
      <c r="E63" s="36"/>
      <c r="F63" s="36"/>
      <c r="G63" s="37" t="n">
        <f aca="false">(G5+G9+G13+G17+G21+G25+G29+G33+G37)</f>
        <v>136.871666666667</v>
      </c>
      <c r="H63" s="37" t="n">
        <f aca="false">(H5+H9+H13+H17+H21+H25+H29+H33+H37)</f>
        <v>136.871666666667</v>
      </c>
    </row>
    <row r="64" customFormat="false" ht="15" hidden="false" customHeight="false" outlineLevel="0" collapsed="false">
      <c r="A64" s="29"/>
      <c r="B64" s="38"/>
      <c r="C64" s="38"/>
      <c r="D64" s="38"/>
      <c r="E64" s="38"/>
      <c r="F64" s="38"/>
      <c r="G64" s="30"/>
      <c r="H64" s="30"/>
      <c r="I64" s="39"/>
    </row>
    <row r="65" customFormat="false" ht="15" hidden="false" customHeight="false" outlineLevel="0" collapsed="false">
      <c r="A65" s="19" t="s">
        <v>26</v>
      </c>
      <c r="B65" s="19"/>
      <c r="C65" s="19"/>
      <c r="D65" s="19"/>
      <c r="E65" s="19"/>
      <c r="F65" s="19"/>
      <c r="G65" s="20" t="n">
        <f aca="false">(G41+G45+G49+G53)</f>
        <v>25.1880555555556</v>
      </c>
      <c r="H65" s="20" t="n">
        <f aca="false">(H41+H45+H49+H53)</f>
        <v>25.1880555555556</v>
      </c>
    </row>
    <row r="66" customFormat="false" ht="13.8" hidden="false" customHeight="false" outlineLevel="0" collapsed="false"/>
    <row r="67" customFormat="false" ht="13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0">
    <mergeCell ref="A1:H1"/>
    <mergeCell ref="A2:H2"/>
    <mergeCell ref="A3:H3"/>
    <mergeCell ref="A7:H7"/>
    <mergeCell ref="A11:H11"/>
    <mergeCell ref="A15:H15"/>
    <mergeCell ref="A19:H19"/>
    <mergeCell ref="A23:H23"/>
    <mergeCell ref="A27:H27"/>
    <mergeCell ref="A31:H31"/>
    <mergeCell ref="A35:H35"/>
    <mergeCell ref="A39:H39"/>
    <mergeCell ref="A43:H43"/>
    <mergeCell ref="A47:H47"/>
    <mergeCell ref="A51:H51"/>
    <mergeCell ref="A55:H55"/>
    <mergeCell ref="A59:F59"/>
    <mergeCell ref="A61:F61"/>
    <mergeCell ref="A63:F63"/>
    <mergeCell ref="A65:F6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65536"/>
  <sheetViews>
    <sheetView windowProtection="false" showFormulas="false" showGridLines="true" showRowColHeaders="true" showZeros="true" rightToLeft="false" tabSelected="false" showOutlineSymbols="true" defaultGridColor="true" view="normal" topLeftCell="A115" colorId="64" zoomScale="85" zoomScaleNormal="85" zoomScalePageLayoutView="100" workbookViewId="0">
      <selection pane="topLeft" activeCell="H127" activeCellId="0" sqref="H127"/>
    </sheetView>
  </sheetViews>
  <sheetFormatPr defaultRowHeight="14.05"/>
  <cols>
    <col collapsed="false" hidden="false" max="4" min="1" style="0" width="12.953488372093"/>
    <col collapsed="false" hidden="false" max="5" min="5" style="0" width="18.9255813953488"/>
    <col collapsed="false" hidden="false" max="6" min="6" style="0" width="32.5720930232558"/>
    <col collapsed="false" hidden="false" max="7" min="7" style="0" width="20.5348837209302"/>
    <col collapsed="false" hidden="false" max="8" min="8" style="0" width="22.0046511627907"/>
    <col collapsed="false" hidden="false" max="9" min="9" style="0" width="20.2744186046512"/>
  </cols>
  <sheetData>
    <row r="1" customFormat="false" ht="17.6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24"/>
      <c r="J1" s="24"/>
    </row>
    <row r="2" customFormat="false" ht="14.05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4"/>
      <c r="J2" s="24"/>
    </row>
    <row r="3" customFormat="false" ht="15.65" hidden="false" customHeight="false" outlineLevel="0" collapsed="false">
      <c r="A3" s="21" t="s">
        <v>63</v>
      </c>
      <c r="B3" s="21"/>
      <c r="C3" s="21"/>
      <c r="D3" s="21"/>
      <c r="E3" s="21"/>
      <c r="F3" s="21"/>
      <c r="G3" s="21"/>
      <c r="H3" s="21"/>
      <c r="I3" s="4" t="s">
        <v>2</v>
      </c>
      <c r="J3" s="24"/>
    </row>
    <row r="4" customFormat="false" ht="15.25" hidden="false" customHeight="false" outlineLevel="0" collapsed="false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7" t="n">
        <v>8433</v>
      </c>
      <c r="J4" s="24"/>
    </row>
    <row r="5" customFormat="false" ht="15.25" hidden="false" customHeight="false" outlineLevel="0" collapsed="false">
      <c r="A5" s="8" t="n">
        <v>624.9</v>
      </c>
      <c r="B5" s="8" t="n">
        <v>688.88</v>
      </c>
      <c r="C5" s="8" t="n">
        <v>609.99</v>
      </c>
      <c r="D5" s="8" t="n">
        <f aca="false">(A5+B5+C5)/3</f>
        <v>641.256666666667</v>
      </c>
      <c r="E5" s="9" t="n">
        <v>0.1</v>
      </c>
      <c r="F5" s="10" t="n">
        <v>10</v>
      </c>
      <c r="G5" s="8" t="n">
        <f aca="false">(D5/F5)/12*4</f>
        <v>21.3752222222222</v>
      </c>
      <c r="H5" s="8" t="n">
        <f aca="false">G5/10</f>
        <v>2.13752222222222</v>
      </c>
      <c r="I5" s="11"/>
      <c r="J5" s="24"/>
    </row>
    <row r="6" customFormat="false" ht="14.05" hidden="false" customHeight="false" outlineLevel="0" collapsed="false">
      <c r="I6" s="11"/>
      <c r="J6" s="24"/>
    </row>
    <row r="7" customFormat="false" ht="15.25" hidden="false" customHeight="false" outlineLevel="0" collapsed="false">
      <c r="A7" s="21" t="s">
        <v>64</v>
      </c>
      <c r="B7" s="21"/>
      <c r="C7" s="21"/>
      <c r="D7" s="21"/>
      <c r="E7" s="21"/>
      <c r="F7" s="21"/>
      <c r="G7" s="21"/>
      <c r="H7" s="21"/>
      <c r="I7" s="4" t="s">
        <v>2</v>
      </c>
      <c r="J7" s="24"/>
    </row>
    <row r="8" customFormat="false" ht="15.25" hidden="false" customHeight="false" outlineLevel="0" collapsed="false">
      <c r="A8" s="5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5" t="s">
        <v>8</v>
      </c>
      <c r="G8" s="5" t="s">
        <v>9</v>
      </c>
      <c r="H8" s="5" t="s">
        <v>10</v>
      </c>
      <c r="I8" s="6"/>
      <c r="J8" s="24"/>
    </row>
    <row r="9" customFormat="false" ht="15.25" hidden="false" customHeight="false" outlineLevel="0" collapsed="false">
      <c r="A9" s="8" t="n">
        <v>27.77</v>
      </c>
      <c r="B9" s="8" t="n">
        <v>28.9</v>
      </c>
      <c r="C9" s="8" t="n">
        <v>61.06</v>
      </c>
      <c r="D9" s="8" t="n">
        <f aca="false">(A9+B9+C9)/3</f>
        <v>39.2433333333333</v>
      </c>
      <c r="E9" s="9" t="n">
        <v>1</v>
      </c>
      <c r="F9" s="10" t="n">
        <v>1</v>
      </c>
      <c r="G9" s="8" t="n">
        <f aca="false">(D9/F9)/12*96</f>
        <v>313.946666666667</v>
      </c>
      <c r="H9" s="8" t="n">
        <f aca="false">G9/10</f>
        <v>31.3946666666667</v>
      </c>
      <c r="I9" s="11"/>
      <c r="J9" s="24"/>
    </row>
    <row r="10" customFormat="false" ht="14.05" hidden="false" customHeight="false" outlineLevel="0" collapsed="false">
      <c r="I10" s="11"/>
      <c r="J10" s="24"/>
    </row>
    <row r="11" customFormat="false" ht="15.65" hidden="false" customHeight="false" outlineLevel="0" collapsed="false">
      <c r="A11" s="21" t="s">
        <v>65</v>
      </c>
      <c r="B11" s="21"/>
      <c r="C11" s="21"/>
      <c r="D11" s="21"/>
      <c r="E11" s="21"/>
      <c r="F11" s="21"/>
      <c r="G11" s="21"/>
      <c r="H11" s="21"/>
      <c r="I11" s="4" t="s">
        <v>2</v>
      </c>
      <c r="J11" s="24"/>
    </row>
    <row r="12" customFormat="false" ht="15.25" hidden="false" customHeight="false" outlineLevel="0" collapsed="false">
      <c r="A12" s="5" t="s">
        <v>3</v>
      </c>
      <c r="B12" s="5" t="s">
        <v>4</v>
      </c>
      <c r="C12" s="5" t="s">
        <v>5</v>
      </c>
      <c r="D12" s="5" t="s">
        <v>6</v>
      </c>
      <c r="E12" s="5" t="s">
        <v>7</v>
      </c>
      <c r="F12" s="5" t="s">
        <v>8</v>
      </c>
      <c r="G12" s="5" t="s">
        <v>9</v>
      </c>
      <c r="H12" s="5" t="s">
        <v>10</v>
      </c>
      <c r="I12" s="7" t="n">
        <v>8424</v>
      </c>
      <c r="J12" s="24"/>
    </row>
    <row r="13" customFormat="false" ht="15.25" hidden="false" customHeight="false" outlineLevel="0" collapsed="false">
      <c r="A13" s="8" t="n">
        <v>83.9</v>
      </c>
      <c r="B13" s="8" t="n">
        <v>88.26</v>
      </c>
      <c r="C13" s="8" t="n">
        <v>145.67</v>
      </c>
      <c r="D13" s="8" t="n">
        <f aca="false">(A13+B13+C13)/3</f>
        <v>105.943333333333</v>
      </c>
      <c r="E13" s="9" t="n">
        <v>0.1</v>
      </c>
      <c r="F13" s="10" t="n">
        <v>10</v>
      </c>
      <c r="G13" s="8" t="n">
        <f aca="false">(D13/F13)/12*4</f>
        <v>3.53144444444444</v>
      </c>
      <c r="H13" s="8" t="n">
        <f aca="false">G13/10</f>
        <v>0.353144444444444</v>
      </c>
      <c r="I13" s="11"/>
      <c r="J13" s="24"/>
    </row>
    <row r="14" customFormat="false" ht="14.05" hidden="false" customHeight="false" outlineLevel="0" collapsed="false">
      <c r="I14" s="11"/>
      <c r="J14" s="24"/>
    </row>
    <row r="15" customFormat="false" ht="18.65" hidden="false" customHeight="true" outlineLevel="0" collapsed="false">
      <c r="A15" s="21" t="s">
        <v>67</v>
      </c>
      <c r="B15" s="21"/>
      <c r="C15" s="21"/>
      <c r="D15" s="21"/>
      <c r="E15" s="21"/>
      <c r="F15" s="21"/>
      <c r="G15" s="21"/>
      <c r="H15" s="21"/>
      <c r="I15" s="4" t="s">
        <v>2</v>
      </c>
      <c r="J15" s="24"/>
    </row>
    <row r="16" customFormat="false" ht="15.25" hidden="false" customHeight="false" outlineLevel="0" collapsed="false">
      <c r="A16" s="5" t="s">
        <v>3</v>
      </c>
      <c r="B16" s="5" t="s">
        <v>4</v>
      </c>
      <c r="C16" s="5" t="s">
        <v>5</v>
      </c>
      <c r="D16" s="5" t="s">
        <v>6</v>
      </c>
      <c r="E16" s="5" t="s">
        <v>7</v>
      </c>
      <c r="F16" s="5" t="s">
        <v>8</v>
      </c>
      <c r="G16" s="5" t="s">
        <v>9</v>
      </c>
      <c r="H16" s="5" t="s">
        <v>10</v>
      </c>
      <c r="I16" s="7" t="s">
        <v>68</v>
      </c>
      <c r="J16" s="24"/>
    </row>
    <row r="17" customFormat="false" ht="15.25" hidden="false" customHeight="false" outlineLevel="0" collapsed="false">
      <c r="A17" s="8" t="n">
        <v>76.85</v>
      </c>
      <c r="B17" s="8" t="n">
        <v>73.01</v>
      </c>
      <c r="C17" s="8" t="n">
        <v>70</v>
      </c>
      <c r="D17" s="8" t="n">
        <f aca="false">(A17+B17+C17)/3</f>
        <v>73.2866666666667</v>
      </c>
      <c r="E17" s="9" t="n">
        <v>0.5</v>
      </c>
      <c r="F17" s="10" t="n">
        <v>2</v>
      </c>
      <c r="G17" s="8" t="n">
        <f aca="false">(D17/F17)/12*4</f>
        <v>12.2144444444444</v>
      </c>
      <c r="H17" s="8" t="n">
        <f aca="false">G17/10</f>
        <v>1.22144444444444</v>
      </c>
      <c r="I17" s="11"/>
      <c r="J17" s="24"/>
    </row>
    <row r="18" customFormat="false" ht="14.05" hidden="false" customHeight="false" outlineLevel="0" collapsed="false">
      <c r="I18" s="11"/>
      <c r="J18" s="24"/>
    </row>
    <row r="19" customFormat="false" ht="15.25" hidden="false" customHeight="false" outlineLevel="0" collapsed="false">
      <c r="A19" s="21" t="s">
        <v>69</v>
      </c>
      <c r="B19" s="21"/>
      <c r="C19" s="21"/>
      <c r="D19" s="21"/>
      <c r="E19" s="21"/>
      <c r="F19" s="21"/>
      <c r="G19" s="21"/>
      <c r="H19" s="21"/>
      <c r="I19" s="4" t="s">
        <v>2</v>
      </c>
      <c r="J19" s="24"/>
    </row>
    <row r="20" customFormat="false" ht="15.25" hidden="false" customHeight="false" outlineLevel="0" collapsed="false">
      <c r="A20" s="5" t="s">
        <v>3</v>
      </c>
      <c r="B20" s="5" t="s">
        <v>4</v>
      </c>
      <c r="C20" s="5" t="s">
        <v>5</v>
      </c>
      <c r="D20" s="5" t="s">
        <v>6</v>
      </c>
      <c r="E20" s="5" t="s">
        <v>7</v>
      </c>
      <c r="F20" s="5" t="s">
        <v>8</v>
      </c>
      <c r="G20" s="5" t="s">
        <v>9</v>
      </c>
      <c r="H20" s="5" t="s">
        <v>10</v>
      </c>
      <c r="I20" s="6"/>
      <c r="J20" s="24"/>
    </row>
    <row r="21" customFormat="false" ht="15.25" hidden="false" customHeight="false" outlineLevel="0" collapsed="false">
      <c r="A21" s="8" t="n">
        <v>19.38</v>
      </c>
      <c r="B21" s="8" t="n">
        <v>26.08</v>
      </c>
      <c r="C21" s="8" t="n">
        <v>23.2</v>
      </c>
      <c r="D21" s="8" t="n">
        <f aca="false">(A21+B21+C21)/3</f>
        <v>22.8866666666667</v>
      </c>
      <c r="E21" s="9" t="n">
        <v>0.5</v>
      </c>
      <c r="F21" s="10" t="n">
        <v>2</v>
      </c>
      <c r="G21" s="8" t="n">
        <f aca="false">(D21/F21)/12*4</f>
        <v>3.81444444444444</v>
      </c>
      <c r="H21" s="8" t="n">
        <f aca="false">G21/10</f>
        <v>0.381444444444444</v>
      </c>
      <c r="I21" s="11"/>
      <c r="J21" s="24"/>
    </row>
    <row r="22" customFormat="false" ht="14.05" hidden="false" customHeight="false" outlineLevel="0" collapsed="false">
      <c r="I22" s="11"/>
      <c r="J22" s="24"/>
    </row>
    <row r="23" customFormat="false" ht="15.25" hidden="false" customHeight="false" outlineLevel="0" collapsed="false">
      <c r="A23" s="21" t="s">
        <v>70</v>
      </c>
      <c r="B23" s="21"/>
      <c r="C23" s="21"/>
      <c r="D23" s="21"/>
      <c r="E23" s="21"/>
      <c r="F23" s="21"/>
      <c r="G23" s="21"/>
      <c r="H23" s="21"/>
      <c r="I23" s="4" t="s">
        <v>2</v>
      </c>
      <c r="J23" s="24"/>
    </row>
    <row r="24" customFormat="false" ht="15.25" hidden="false" customHeight="false" outlineLevel="0" collapsed="false">
      <c r="A24" s="5" t="s">
        <v>3</v>
      </c>
      <c r="B24" s="5" t="s">
        <v>4</v>
      </c>
      <c r="C24" s="5" t="s">
        <v>5</v>
      </c>
      <c r="D24" s="5" t="s">
        <v>6</v>
      </c>
      <c r="E24" s="5" t="s">
        <v>7</v>
      </c>
      <c r="F24" s="5" t="s">
        <v>8</v>
      </c>
      <c r="G24" s="5" t="s">
        <v>9</v>
      </c>
      <c r="H24" s="5" t="s">
        <v>10</v>
      </c>
      <c r="I24" s="7" t="n">
        <v>8201</v>
      </c>
      <c r="J24" s="24"/>
    </row>
    <row r="25" customFormat="false" ht="15.25" hidden="false" customHeight="false" outlineLevel="0" collapsed="false">
      <c r="A25" s="8" t="n">
        <v>12.21</v>
      </c>
      <c r="B25" s="8" t="n">
        <v>12.21</v>
      </c>
      <c r="C25" s="8" t="n">
        <v>12.21</v>
      </c>
      <c r="D25" s="8" t="n">
        <f aca="false">(A25+B25+C25)/3</f>
        <v>12.21</v>
      </c>
      <c r="E25" s="9" t="n">
        <v>0.5</v>
      </c>
      <c r="F25" s="34" t="n">
        <v>2</v>
      </c>
      <c r="G25" s="8" t="n">
        <f aca="false">(D25/F25)/12*4</f>
        <v>2.035</v>
      </c>
      <c r="H25" s="8" t="n">
        <f aca="false">G25/10</f>
        <v>0.2035</v>
      </c>
      <c r="I25" s="11"/>
      <c r="J25" s="24"/>
    </row>
    <row r="26" customFormat="false" ht="14.05" hidden="false" customHeight="false" outlineLevel="0" collapsed="false">
      <c r="I26" s="11"/>
      <c r="J26" s="24"/>
    </row>
    <row r="27" customFormat="false" ht="17.4" hidden="false" customHeight="true" outlineLevel="0" collapsed="false">
      <c r="A27" s="21" t="s">
        <v>71</v>
      </c>
      <c r="B27" s="21"/>
      <c r="C27" s="21"/>
      <c r="D27" s="21"/>
      <c r="E27" s="21"/>
      <c r="F27" s="21"/>
      <c r="G27" s="21"/>
      <c r="H27" s="21"/>
      <c r="I27" s="4" t="s">
        <v>2</v>
      </c>
      <c r="J27" s="24"/>
    </row>
    <row r="28" customFormat="false" ht="15.25" hidden="false" customHeight="false" outlineLevel="0" collapsed="false">
      <c r="A28" s="5" t="s">
        <v>3</v>
      </c>
      <c r="B28" s="5" t="s">
        <v>4</v>
      </c>
      <c r="C28" s="5" t="s">
        <v>5</v>
      </c>
      <c r="D28" s="5" t="s">
        <v>6</v>
      </c>
      <c r="E28" s="5" t="s">
        <v>7</v>
      </c>
      <c r="F28" s="5" t="s">
        <v>8</v>
      </c>
      <c r="G28" s="5" t="s">
        <v>9</v>
      </c>
      <c r="H28" s="5" t="s">
        <v>9</v>
      </c>
      <c r="I28" s="7" t="n">
        <v>8201</v>
      </c>
      <c r="J28" s="24"/>
    </row>
    <row r="29" customFormat="false" ht="15.25" hidden="false" customHeight="false" outlineLevel="0" collapsed="false">
      <c r="A29" s="8" t="n">
        <v>25.54</v>
      </c>
      <c r="B29" s="8" t="n">
        <v>25.54</v>
      </c>
      <c r="C29" s="8" t="n">
        <v>33.24</v>
      </c>
      <c r="D29" s="8" t="n">
        <f aca="false">(A29+B29+C29)/3</f>
        <v>28.1066666666667</v>
      </c>
      <c r="E29" s="9" t="n">
        <v>0.5</v>
      </c>
      <c r="F29" s="10" t="n">
        <v>2</v>
      </c>
      <c r="G29" s="8" t="n">
        <f aca="false">(D29/F29)/12*4</f>
        <v>4.68444444444444</v>
      </c>
      <c r="H29" s="8" t="n">
        <f aca="false">G29/10</f>
        <v>0.468444444444444</v>
      </c>
      <c r="I29" s="11"/>
      <c r="J29" s="24"/>
    </row>
    <row r="30" customFormat="false" ht="15.25" hidden="false" customHeight="false" outlineLevel="0" collapsed="false">
      <c r="A30" s="8"/>
      <c r="B30" s="8"/>
      <c r="C30" s="8"/>
      <c r="D30" s="8"/>
      <c r="E30" s="9"/>
      <c r="F30" s="10"/>
      <c r="G30" s="8"/>
      <c r="H30" s="8"/>
      <c r="I30" s="11"/>
      <c r="J30" s="24"/>
    </row>
    <row r="31" customFormat="false" ht="15.25" hidden="false" customHeight="false" outlineLevel="0" collapsed="false">
      <c r="A31" s="21" t="s">
        <v>104</v>
      </c>
      <c r="B31" s="21"/>
      <c r="C31" s="21"/>
      <c r="D31" s="21"/>
      <c r="E31" s="21"/>
      <c r="F31" s="21"/>
      <c r="G31" s="21"/>
      <c r="H31" s="21"/>
      <c r="I31" s="4" t="s">
        <v>2</v>
      </c>
      <c r="J31" s="24"/>
    </row>
    <row r="32" customFormat="false" ht="15.25" hidden="false" customHeight="false" outlineLevel="0" collapsed="false">
      <c r="A32" s="5" t="s">
        <v>3</v>
      </c>
      <c r="B32" s="5" t="s">
        <v>4</v>
      </c>
      <c r="C32" s="5" t="s">
        <v>5</v>
      </c>
      <c r="D32" s="5" t="s">
        <v>6</v>
      </c>
      <c r="E32" s="5" t="s">
        <v>7</v>
      </c>
      <c r="F32" s="5" t="s">
        <v>8</v>
      </c>
      <c r="G32" s="5" t="s">
        <v>9</v>
      </c>
      <c r="H32" s="5" t="s">
        <v>10</v>
      </c>
      <c r="I32" s="7" t="n">
        <v>8201</v>
      </c>
      <c r="J32" s="24"/>
    </row>
    <row r="33" customFormat="false" ht="15.25" hidden="false" customHeight="false" outlineLevel="0" collapsed="false">
      <c r="A33" s="8" t="n">
        <v>26.56</v>
      </c>
      <c r="B33" s="8" t="n">
        <v>26.51</v>
      </c>
      <c r="C33" s="8" t="n">
        <v>37.99</v>
      </c>
      <c r="D33" s="8" t="n">
        <f aca="false">(A33+B33+C33)/3</f>
        <v>30.3533333333333</v>
      </c>
      <c r="E33" s="9" t="n">
        <v>0.5</v>
      </c>
      <c r="F33" s="10" t="n">
        <v>2</v>
      </c>
      <c r="G33" s="8" t="n">
        <f aca="false">(D33/F33)/12*4</f>
        <v>5.05888888888889</v>
      </c>
      <c r="H33" s="8" t="n">
        <f aca="false">G33/10</f>
        <v>0.505888888888889</v>
      </c>
      <c r="I33" s="11"/>
      <c r="J33" s="24"/>
    </row>
    <row r="34" customFormat="false" ht="14.05" hidden="false" customHeight="false" outlineLevel="0" collapsed="false">
      <c r="I34" s="11"/>
      <c r="J34" s="24"/>
    </row>
    <row r="35" customFormat="false" ht="15.25" hidden="false" customHeight="false" outlineLevel="0" collapsed="false">
      <c r="A35" s="21" t="s">
        <v>105</v>
      </c>
      <c r="B35" s="21"/>
      <c r="C35" s="21"/>
      <c r="D35" s="21"/>
      <c r="E35" s="21"/>
      <c r="F35" s="21"/>
      <c r="G35" s="21"/>
      <c r="H35" s="21"/>
      <c r="I35" s="4" t="s">
        <v>2</v>
      </c>
      <c r="J35" s="24"/>
    </row>
    <row r="36" customFormat="false" ht="15.25" hidden="false" customHeight="false" outlineLevel="0" collapsed="false">
      <c r="A36" s="5" t="s">
        <v>3</v>
      </c>
      <c r="B36" s="5" t="s">
        <v>4</v>
      </c>
      <c r="C36" s="5" t="s">
        <v>5</v>
      </c>
      <c r="D36" s="5" t="s">
        <v>6</v>
      </c>
      <c r="E36" s="5" t="s">
        <v>7</v>
      </c>
      <c r="F36" s="5" t="s">
        <v>8</v>
      </c>
      <c r="G36" s="5" t="s">
        <v>9</v>
      </c>
      <c r="H36" s="5" t="s">
        <v>10</v>
      </c>
      <c r="I36" s="7" t="n">
        <v>8201</v>
      </c>
      <c r="J36" s="24"/>
    </row>
    <row r="37" customFormat="false" ht="15.25" hidden="false" customHeight="false" outlineLevel="0" collapsed="false">
      <c r="A37" s="8" t="n">
        <v>18.88</v>
      </c>
      <c r="B37" s="8" t="n">
        <v>40</v>
      </c>
      <c r="C37" s="8" t="n">
        <v>18.9</v>
      </c>
      <c r="D37" s="8" t="n">
        <f aca="false">(A37+B37+C37)/3</f>
        <v>25.9266666666667</v>
      </c>
      <c r="E37" s="9" t="n">
        <v>0.5</v>
      </c>
      <c r="F37" s="10" t="n">
        <v>2</v>
      </c>
      <c r="G37" s="8" t="n">
        <f aca="false">(D37/F37)/12*4</f>
        <v>4.32111111111111</v>
      </c>
      <c r="H37" s="8" t="n">
        <f aca="false">G37/10</f>
        <v>0.432111111111111</v>
      </c>
      <c r="I37" s="11"/>
      <c r="J37" s="24"/>
    </row>
    <row r="38" customFormat="false" ht="15.25" hidden="false" customHeight="false" outlineLevel="0" collapsed="false">
      <c r="A38" s="8"/>
      <c r="B38" s="8"/>
      <c r="C38" s="8"/>
      <c r="D38" s="8"/>
      <c r="E38" s="9"/>
      <c r="F38" s="9"/>
      <c r="G38" s="8"/>
      <c r="H38" s="8"/>
      <c r="I38" s="11"/>
      <c r="J38" s="24"/>
    </row>
    <row r="39" customFormat="false" ht="15.25" hidden="false" customHeight="false" outlineLevel="0" collapsed="false">
      <c r="A39" s="21" t="s">
        <v>48</v>
      </c>
      <c r="B39" s="21"/>
      <c r="C39" s="21"/>
      <c r="D39" s="21"/>
      <c r="E39" s="21"/>
      <c r="F39" s="21"/>
      <c r="G39" s="21"/>
      <c r="H39" s="21"/>
      <c r="I39" s="4" t="s">
        <v>2</v>
      </c>
      <c r="J39" s="24"/>
    </row>
    <row r="40" customFormat="false" ht="15.25" hidden="false" customHeight="false" outlineLevel="0" collapsed="false">
      <c r="A40" s="5" t="s">
        <v>3</v>
      </c>
      <c r="B40" s="5" t="s">
        <v>4</v>
      </c>
      <c r="C40" s="5" t="s">
        <v>5</v>
      </c>
      <c r="D40" s="5" t="s">
        <v>6</v>
      </c>
      <c r="E40" s="5" t="s">
        <v>7</v>
      </c>
      <c r="F40" s="5" t="s">
        <v>8</v>
      </c>
      <c r="G40" s="5" t="s">
        <v>9</v>
      </c>
      <c r="H40" s="5" t="s">
        <v>10</v>
      </c>
      <c r="I40" s="7"/>
      <c r="J40" s="24"/>
    </row>
    <row r="41" customFormat="false" ht="15" hidden="false" customHeight="false" outlineLevel="0" collapsed="false">
      <c r="A41" s="25" t="n">
        <v>4.459</v>
      </c>
      <c r="B41" s="25" t="n">
        <v>4.459</v>
      </c>
      <c r="C41" s="25" t="n">
        <v>4.4</v>
      </c>
      <c r="D41" s="25" t="n">
        <f aca="false">(A41+B41+C41)/3</f>
        <v>4.43933333333333</v>
      </c>
      <c r="E41" s="26" t="n">
        <v>1</v>
      </c>
      <c r="F41" s="27" t="n">
        <v>0</v>
      </c>
      <c r="G41" s="25" t="n">
        <f aca="false">D41*1200</f>
        <v>5327.2</v>
      </c>
      <c r="H41" s="25" t="n">
        <f aca="false">G41/10</f>
        <v>532.72</v>
      </c>
      <c r="I41" s="11"/>
      <c r="J41" s="24"/>
    </row>
    <row r="42" customFormat="false" ht="15.25" hidden="false" customHeight="false" outlineLevel="0" collapsed="false">
      <c r="A42" s="8"/>
      <c r="B42" s="8"/>
      <c r="C42" s="8"/>
      <c r="D42" s="8"/>
      <c r="E42" s="9"/>
      <c r="F42" s="9"/>
      <c r="G42" s="8"/>
      <c r="H42" s="8"/>
      <c r="I42" s="11"/>
      <c r="J42" s="24"/>
    </row>
    <row r="43" customFormat="false" ht="15.25" hidden="false" customHeight="false" outlineLevel="0" collapsed="false">
      <c r="A43" s="21" t="s">
        <v>75</v>
      </c>
      <c r="B43" s="21"/>
      <c r="C43" s="21"/>
      <c r="D43" s="21"/>
      <c r="E43" s="21"/>
      <c r="F43" s="21"/>
      <c r="G43" s="21"/>
      <c r="H43" s="21"/>
      <c r="I43" s="4" t="s">
        <v>2</v>
      </c>
      <c r="J43" s="24"/>
    </row>
    <row r="44" customFormat="false" ht="15.25" hidden="false" customHeight="false" outlineLevel="0" collapsed="false">
      <c r="A44" s="5" t="s">
        <v>3</v>
      </c>
      <c r="B44" s="5" t="s">
        <v>4</v>
      </c>
      <c r="C44" s="5" t="s">
        <v>5</v>
      </c>
      <c r="D44" s="5" t="s">
        <v>6</v>
      </c>
      <c r="E44" s="5" t="s">
        <v>7</v>
      </c>
      <c r="F44" s="5" t="s">
        <v>8</v>
      </c>
      <c r="G44" s="5" t="s">
        <v>9</v>
      </c>
      <c r="H44" s="5" t="s">
        <v>10</v>
      </c>
      <c r="I44" s="7"/>
      <c r="J44" s="24"/>
    </row>
    <row r="45" customFormat="false" ht="15.25" hidden="false" customHeight="false" outlineLevel="0" collapsed="false">
      <c r="A45" s="8" t="n">
        <v>14.99</v>
      </c>
      <c r="B45" s="8" t="n">
        <v>25.8</v>
      </c>
      <c r="C45" s="8" t="n">
        <v>14.99</v>
      </c>
      <c r="D45" s="8" t="n">
        <f aca="false">(A45+B45+C45)/3</f>
        <v>18.5933333333333</v>
      </c>
      <c r="E45" s="9" t="n">
        <v>1</v>
      </c>
      <c r="F45" s="10" t="n">
        <v>0</v>
      </c>
      <c r="G45" s="8" t="n">
        <f aca="false">D45*240</f>
        <v>4462.4</v>
      </c>
      <c r="H45" s="8" t="n">
        <f aca="false">G45/9</f>
        <v>495.822222222222</v>
      </c>
      <c r="I45" s="11"/>
      <c r="J45" s="24"/>
    </row>
    <row r="46" customFormat="false" ht="15.25" hidden="false" customHeight="false" outlineLevel="0" collapsed="false">
      <c r="A46" s="8"/>
      <c r="B46" s="8"/>
      <c r="C46" s="8"/>
      <c r="D46" s="8"/>
      <c r="E46" s="9"/>
      <c r="F46" s="9"/>
      <c r="G46" s="8"/>
      <c r="H46" s="8"/>
      <c r="I46" s="11"/>
      <c r="J46" s="24"/>
    </row>
    <row r="47" customFormat="false" ht="15.25" hidden="false" customHeight="false" outlineLevel="0" collapsed="false">
      <c r="A47" s="21" t="s">
        <v>76</v>
      </c>
      <c r="B47" s="21"/>
      <c r="C47" s="21"/>
      <c r="D47" s="21"/>
      <c r="E47" s="21"/>
      <c r="F47" s="21"/>
      <c r="G47" s="21"/>
      <c r="H47" s="21"/>
      <c r="I47" s="4" t="s">
        <v>2</v>
      </c>
      <c r="J47" s="24"/>
    </row>
    <row r="48" customFormat="false" ht="15.25" hidden="false" customHeight="false" outlineLevel="0" collapsed="false">
      <c r="A48" s="5" t="s">
        <v>3</v>
      </c>
      <c r="B48" s="5" t="s">
        <v>4</v>
      </c>
      <c r="C48" s="5" t="s">
        <v>5</v>
      </c>
      <c r="D48" s="5" t="s">
        <v>6</v>
      </c>
      <c r="E48" s="5" t="s">
        <v>7</v>
      </c>
      <c r="F48" s="5" t="s">
        <v>8</v>
      </c>
      <c r="G48" s="5" t="s">
        <v>9</v>
      </c>
      <c r="H48" s="5" t="s">
        <v>10</v>
      </c>
      <c r="I48" s="7"/>
      <c r="J48" s="24"/>
    </row>
    <row r="49" customFormat="false" ht="15.25" hidden="false" customHeight="false" outlineLevel="0" collapsed="false">
      <c r="A49" s="8" t="n">
        <v>6.49</v>
      </c>
      <c r="B49" s="8" t="n">
        <v>11.3</v>
      </c>
      <c r="C49" s="8" t="n">
        <v>10.59</v>
      </c>
      <c r="D49" s="8" t="n">
        <f aca="false">(A49+B49+C49)/3</f>
        <v>9.46</v>
      </c>
      <c r="E49" s="9" t="n">
        <v>1</v>
      </c>
      <c r="F49" s="10" t="n">
        <v>1</v>
      </c>
      <c r="G49" s="8" t="n">
        <f aca="false">(D49/F49)/12*10</f>
        <v>7.88333333333333</v>
      </c>
      <c r="H49" s="8" t="n">
        <f aca="false">G49/10</f>
        <v>0.788333333333333</v>
      </c>
      <c r="I49" s="11"/>
      <c r="J49" s="24"/>
    </row>
    <row r="50" customFormat="false" ht="15.25" hidden="false" customHeight="false" outlineLevel="0" collapsed="false">
      <c r="A50" s="8"/>
      <c r="B50" s="8"/>
      <c r="C50" s="8"/>
      <c r="D50" s="8"/>
      <c r="E50" s="9"/>
      <c r="F50" s="9"/>
      <c r="G50" s="8"/>
      <c r="H50" s="8"/>
      <c r="I50" s="11"/>
      <c r="J50" s="24"/>
    </row>
    <row r="51" customFormat="false" ht="15.25" hidden="false" customHeight="false" outlineLevel="0" collapsed="false">
      <c r="A51" s="21" t="s">
        <v>77</v>
      </c>
      <c r="B51" s="21"/>
      <c r="C51" s="21"/>
      <c r="D51" s="21"/>
      <c r="E51" s="21"/>
      <c r="F51" s="21"/>
      <c r="G51" s="21"/>
      <c r="H51" s="21"/>
      <c r="I51" s="4" t="s">
        <v>2</v>
      </c>
      <c r="J51" s="24"/>
    </row>
    <row r="52" customFormat="false" ht="15.25" hidden="false" customHeight="false" outlineLevel="0" collapsed="false">
      <c r="A52" s="5" t="s">
        <v>3</v>
      </c>
      <c r="B52" s="5" t="s">
        <v>4</v>
      </c>
      <c r="C52" s="5" t="s">
        <v>5</v>
      </c>
      <c r="D52" s="5" t="s">
        <v>6</v>
      </c>
      <c r="E52" s="5" t="s">
        <v>7</v>
      </c>
      <c r="F52" s="5" t="s">
        <v>8</v>
      </c>
      <c r="G52" s="5" t="s">
        <v>9</v>
      </c>
      <c r="H52" s="5" t="s">
        <v>10</v>
      </c>
      <c r="I52" s="6"/>
      <c r="J52" s="24"/>
    </row>
    <row r="53" customFormat="false" ht="15.25" hidden="false" customHeight="false" outlineLevel="0" collapsed="false">
      <c r="A53" s="8" t="n">
        <v>9.92</v>
      </c>
      <c r="B53" s="8" t="n">
        <v>43.94</v>
      </c>
      <c r="C53" s="8" t="n">
        <v>31.9</v>
      </c>
      <c r="D53" s="8" t="n">
        <f aca="false">(A53+B53+C53)/3</f>
        <v>28.5866666666667</v>
      </c>
      <c r="E53" s="9" t="n">
        <v>1</v>
      </c>
      <c r="F53" s="10" t="n">
        <v>1</v>
      </c>
      <c r="G53" s="8" t="n">
        <f aca="false">(D53/F53)/12*10</f>
        <v>23.8222222222222</v>
      </c>
      <c r="H53" s="8" t="n">
        <f aca="false">G53/10</f>
        <v>2.38222222222222</v>
      </c>
      <c r="I53" s="11"/>
      <c r="J53" s="24"/>
    </row>
    <row r="54" customFormat="false" ht="15.25" hidden="false" customHeight="false" outlineLevel="0" collapsed="false">
      <c r="A54" s="8"/>
      <c r="B54" s="8"/>
      <c r="C54" s="8"/>
      <c r="D54" s="8"/>
      <c r="E54" s="9"/>
      <c r="F54" s="9"/>
      <c r="G54" s="8"/>
      <c r="H54" s="8"/>
      <c r="I54" s="11"/>
      <c r="J54" s="24"/>
    </row>
    <row r="55" customFormat="false" ht="15.25" hidden="false" customHeight="false" outlineLevel="0" collapsed="false">
      <c r="A55" s="21" t="s">
        <v>29</v>
      </c>
      <c r="B55" s="21"/>
      <c r="C55" s="21"/>
      <c r="D55" s="21"/>
      <c r="E55" s="21"/>
      <c r="F55" s="21"/>
      <c r="G55" s="21"/>
      <c r="H55" s="21"/>
      <c r="I55" s="4" t="s">
        <v>2</v>
      </c>
      <c r="J55" s="24"/>
    </row>
    <row r="56" customFormat="false" ht="15.25" hidden="false" customHeight="false" outlineLevel="0" collapsed="false">
      <c r="A56" s="5" t="s">
        <v>3</v>
      </c>
      <c r="B56" s="5" t="s">
        <v>4</v>
      </c>
      <c r="C56" s="5" t="s">
        <v>5</v>
      </c>
      <c r="D56" s="5" t="s">
        <v>6</v>
      </c>
      <c r="E56" s="5" t="s">
        <v>7</v>
      </c>
      <c r="F56" s="5" t="s">
        <v>8</v>
      </c>
      <c r="G56" s="5" t="s">
        <v>9</v>
      </c>
      <c r="H56" s="5" t="s">
        <v>10</v>
      </c>
      <c r="I56" s="7"/>
      <c r="J56" s="24"/>
    </row>
    <row r="57" customFormat="false" ht="15.25" hidden="false" customHeight="false" outlineLevel="0" collapsed="false">
      <c r="A57" s="8" t="n">
        <v>3.9</v>
      </c>
      <c r="B57" s="8" t="n">
        <v>11</v>
      </c>
      <c r="C57" s="8" t="n">
        <v>4.24</v>
      </c>
      <c r="D57" s="8" t="n">
        <f aca="false">(A57+B57+C57)/3</f>
        <v>6.38</v>
      </c>
      <c r="E57" s="9" t="n">
        <v>1</v>
      </c>
      <c r="F57" s="10" t="n">
        <v>1</v>
      </c>
      <c r="G57" s="8" t="n">
        <f aca="false">(D57/F57)/12*10</f>
        <v>5.31666666666667</v>
      </c>
      <c r="H57" s="8" t="n">
        <f aca="false">G57/10</f>
        <v>0.531666666666667</v>
      </c>
      <c r="I57" s="11"/>
      <c r="J57" s="24"/>
    </row>
    <row r="58" customFormat="false" ht="15.25" hidden="false" customHeight="false" outlineLevel="0" collapsed="false">
      <c r="A58" s="8"/>
      <c r="B58" s="8"/>
      <c r="C58" s="8"/>
      <c r="D58" s="8"/>
      <c r="E58" s="9"/>
      <c r="F58" s="9"/>
      <c r="G58" s="8"/>
      <c r="H58" s="8"/>
      <c r="I58" s="11"/>
      <c r="J58" s="24"/>
    </row>
    <row r="59" customFormat="false" ht="15.25" hidden="false" customHeight="false" outlineLevel="0" collapsed="false">
      <c r="A59" s="21" t="s">
        <v>78</v>
      </c>
      <c r="B59" s="21"/>
      <c r="C59" s="21"/>
      <c r="D59" s="21"/>
      <c r="E59" s="21"/>
      <c r="F59" s="21"/>
      <c r="G59" s="21"/>
      <c r="H59" s="21"/>
      <c r="I59" s="4" t="s">
        <v>2</v>
      </c>
      <c r="J59" s="24"/>
    </row>
    <row r="60" customFormat="false" ht="15.25" hidden="false" customHeight="false" outlineLevel="0" collapsed="false">
      <c r="A60" s="5" t="s">
        <v>3</v>
      </c>
      <c r="B60" s="5" t="s">
        <v>4</v>
      </c>
      <c r="C60" s="5" t="s">
        <v>5</v>
      </c>
      <c r="D60" s="5" t="s">
        <v>6</v>
      </c>
      <c r="E60" s="5" t="s">
        <v>7</v>
      </c>
      <c r="F60" s="5" t="s">
        <v>8</v>
      </c>
      <c r="G60" s="5" t="s">
        <v>9</v>
      </c>
      <c r="H60" s="5" t="s">
        <v>10</v>
      </c>
      <c r="I60" s="7"/>
      <c r="J60" s="24"/>
    </row>
    <row r="61" customFormat="false" ht="15.25" hidden="false" customHeight="false" outlineLevel="0" collapsed="false">
      <c r="A61" s="8" t="n">
        <v>9.79</v>
      </c>
      <c r="B61" s="8" t="n">
        <v>8.46</v>
      </c>
      <c r="C61" s="8" t="n">
        <v>8.84</v>
      </c>
      <c r="D61" s="8" t="n">
        <f aca="false">(A61+B61+C61)/3</f>
        <v>9.03</v>
      </c>
      <c r="E61" s="9" t="n">
        <v>1</v>
      </c>
      <c r="F61" s="10" t="n">
        <v>1</v>
      </c>
      <c r="G61" s="8" t="n">
        <f aca="false">(D61/F61)/12*260</f>
        <v>195.65</v>
      </c>
      <c r="H61" s="8" t="n">
        <f aca="false">G61/10</f>
        <v>19.565</v>
      </c>
      <c r="I61" s="11"/>
      <c r="J61" s="24"/>
    </row>
    <row r="62" customFormat="false" ht="15.25" hidden="false" customHeight="false" outlineLevel="0" collapsed="false">
      <c r="A62" s="8"/>
      <c r="B62" s="8"/>
      <c r="C62" s="8"/>
      <c r="D62" s="8"/>
      <c r="E62" s="9"/>
      <c r="F62" s="9"/>
      <c r="G62" s="8"/>
      <c r="H62" s="8"/>
      <c r="I62" s="11"/>
      <c r="J62" s="24"/>
    </row>
    <row r="63" customFormat="false" ht="15.25" hidden="false" customHeight="false" outlineLevel="0" collapsed="false">
      <c r="A63" s="21" t="s">
        <v>79</v>
      </c>
      <c r="B63" s="21"/>
      <c r="C63" s="21"/>
      <c r="D63" s="21"/>
      <c r="E63" s="21"/>
      <c r="F63" s="21"/>
      <c r="G63" s="21"/>
      <c r="H63" s="21"/>
      <c r="I63" s="4" t="s">
        <v>2</v>
      </c>
      <c r="J63" s="24"/>
    </row>
    <row r="64" customFormat="false" ht="15.25" hidden="false" customHeight="false" outlineLevel="0" collapsed="false">
      <c r="A64" s="5" t="s">
        <v>3</v>
      </c>
      <c r="B64" s="5" t="s">
        <v>4</v>
      </c>
      <c r="C64" s="5" t="s">
        <v>5</v>
      </c>
      <c r="D64" s="5" t="s">
        <v>6</v>
      </c>
      <c r="E64" s="5" t="s">
        <v>7</v>
      </c>
      <c r="F64" s="5" t="s">
        <v>8</v>
      </c>
      <c r="G64" s="5" t="s">
        <v>9</v>
      </c>
      <c r="H64" s="5" t="s">
        <v>10</v>
      </c>
      <c r="I64" s="7"/>
      <c r="J64" s="24"/>
    </row>
    <row r="65" customFormat="false" ht="15.25" hidden="false" customHeight="false" outlineLevel="0" collapsed="false">
      <c r="A65" s="8" t="n">
        <v>40</v>
      </c>
      <c r="B65" s="8" t="n">
        <v>32.92</v>
      </c>
      <c r="C65" s="8" t="n">
        <v>91.08</v>
      </c>
      <c r="D65" s="8" t="n">
        <f aca="false">(A65+B65+C65)/3</f>
        <v>54.6666666666667</v>
      </c>
      <c r="E65" s="9" t="n">
        <v>1</v>
      </c>
      <c r="F65" s="10" t="n">
        <v>1</v>
      </c>
      <c r="G65" s="8" t="n">
        <f aca="false">(D65/F65)/12*40</f>
        <v>182.222222222222</v>
      </c>
      <c r="H65" s="8" t="n">
        <f aca="false">G65/10</f>
        <v>18.2222222222222</v>
      </c>
      <c r="I65" s="11"/>
      <c r="J65" s="24"/>
    </row>
    <row r="66" customFormat="false" ht="15.25" hidden="false" customHeight="false" outlineLevel="0" collapsed="false">
      <c r="A66" s="8"/>
      <c r="B66" s="8"/>
      <c r="C66" s="8"/>
      <c r="D66" s="8"/>
      <c r="E66" s="9"/>
      <c r="F66" s="9"/>
      <c r="G66" s="8"/>
      <c r="H66" s="8"/>
      <c r="I66" s="11"/>
      <c r="J66" s="24"/>
    </row>
    <row r="67" customFormat="false" ht="15.25" hidden="false" customHeight="false" outlineLevel="0" collapsed="false">
      <c r="A67" s="21" t="s">
        <v>16</v>
      </c>
      <c r="B67" s="21"/>
      <c r="C67" s="21"/>
      <c r="D67" s="21"/>
      <c r="E67" s="21"/>
      <c r="F67" s="21"/>
      <c r="G67" s="21"/>
      <c r="H67" s="21"/>
      <c r="I67" s="4" t="s">
        <v>2</v>
      </c>
      <c r="J67" s="24"/>
    </row>
    <row r="68" customFormat="false" ht="15.25" hidden="false" customHeight="false" outlineLevel="0" collapsed="false">
      <c r="A68" s="5" t="s">
        <v>3</v>
      </c>
      <c r="B68" s="5" t="s">
        <v>4</v>
      </c>
      <c r="C68" s="5" t="s">
        <v>5</v>
      </c>
      <c r="D68" s="5" t="s">
        <v>6</v>
      </c>
      <c r="E68" s="5" t="s">
        <v>7</v>
      </c>
      <c r="F68" s="5" t="s">
        <v>8</v>
      </c>
      <c r="G68" s="5" t="s">
        <v>9</v>
      </c>
      <c r="H68" s="5" t="s">
        <v>10</v>
      </c>
      <c r="I68" s="6"/>
      <c r="J68" s="24"/>
    </row>
    <row r="69" customFormat="false" ht="15.25" hidden="false" customHeight="false" outlineLevel="0" collapsed="false">
      <c r="A69" s="8" t="n">
        <v>75.16</v>
      </c>
      <c r="B69" s="8" t="n">
        <v>39.9</v>
      </c>
      <c r="C69" s="8" t="n">
        <v>72.9</v>
      </c>
      <c r="D69" s="8" t="n">
        <f aca="false">(A69+B69+C69)/3</f>
        <v>62.6533333333333</v>
      </c>
      <c r="E69" s="9" t="n">
        <v>1</v>
      </c>
      <c r="F69" s="10" t="n">
        <v>1</v>
      </c>
      <c r="G69" s="8" t="n">
        <f aca="false">(D69/F69)/12*10</f>
        <v>52.2111111111111</v>
      </c>
      <c r="H69" s="8" t="n">
        <f aca="false">G69/10</f>
        <v>5.22111111111111</v>
      </c>
      <c r="I69" s="11"/>
      <c r="J69" s="24"/>
    </row>
    <row r="70" customFormat="false" ht="15.25" hidden="false" customHeight="false" outlineLevel="0" collapsed="false">
      <c r="A70" s="8"/>
      <c r="B70" s="8"/>
      <c r="C70" s="8"/>
      <c r="D70" s="8"/>
      <c r="E70" s="9"/>
      <c r="F70" s="9"/>
      <c r="G70" s="8"/>
      <c r="H70" s="8"/>
      <c r="I70" s="11"/>
      <c r="J70" s="24"/>
    </row>
    <row r="71" customFormat="false" ht="15.25" hidden="false" customHeight="false" outlineLevel="0" collapsed="false">
      <c r="A71" s="21" t="s">
        <v>80</v>
      </c>
      <c r="B71" s="21"/>
      <c r="C71" s="21"/>
      <c r="D71" s="21"/>
      <c r="E71" s="21"/>
      <c r="F71" s="21"/>
      <c r="G71" s="21"/>
      <c r="H71" s="21"/>
      <c r="I71" s="4" t="s">
        <v>2</v>
      </c>
      <c r="J71" s="24"/>
    </row>
    <row r="72" customFormat="false" ht="15.25" hidden="false" customHeight="false" outlineLevel="0" collapsed="false">
      <c r="A72" s="5" t="s">
        <v>3</v>
      </c>
      <c r="B72" s="5" t="s">
        <v>4</v>
      </c>
      <c r="C72" s="5" t="s">
        <v>5</v>
      </c>
      <c r="D72" s="5" t="s">
        <v>6</v>
      </c>
      <c r="E72" s="5" t="s">
        <v>7</v>
      </c>
      <c r="F72" s="5" t="s">
        <v>8</v>
      </c>
      <c r="G72" s="5" t="s">
        <v>9</v>
      </c>
      <c r="H72" s="5" t="s">
        <v>10</v>
      </c>
      <c r="I72" s="7"/>
      <c r="J72" s="24"/>
    </row>
    <row r="73" customFormat="false" ht="15.25" hidden="false" customHeight="false" outlineLevel="0" collapsed="false">
      <c r="A73" s="8" t="n">
        <v>37.04</v>
      </c>
      <c r="B73" s="8" t="n">
        <v>23.43</v>
      </c>
      <c r="C73" s="8" t="n">
        <v>18.7</v>
      </c>
      <c r="D73" s="8" t="n">
        <f aca="false">(A73+B73+C73)/3</f>
        <v>26.39</v>
      </c>
      <c r="E73" s="9" t="n">
        <v>1</v>
      </c>
      <c r="F73" s="10" t="n">
        <v>1</v>
      </c>
      <c r="G73" s="8" t="n">
        <f aca="false">(D73/F73)/12*10</f>
        <v>21.9916666666667</v>
      </c>
      <c r="H73" s="8" t="n">
        <f aca="false">G73/10</f>
        <v>2.19916666666667</v>
      </c>
      <c r="I73" s="11"/>
      <c r="J73" s="24"/>
    </row>
    <row r="74" customFormat="false" ht="15.25" hidden="false" customHeight="false" outlineLevel="0" collapsed="false">
      <c r="A74" s="8"/>
      <c r="B74" s="8"/>
      <c r="C74" s="8"/>
      <c r="D74" s="8"/>
      <c r="E74" s="9"/>
      <c r="F74" s="9"/>
      <c r="G74" s="8"/>
      <c r="H74" s="8"/>
      <c r="I74" s="11"/>
      <c r="J74" s="24"/>
    </row>
    <row r="75" customFormat="false" ht="15.25" hidden="false" customHeight="false" outlineLevel="0" collapsed="false">
      <c r="A75" s="21" t="s">
        <v>83</v>
      </c>
      <c r="B75" s="21"/>
      <c r="C75" s="21"/>
      <c r="D75" s="21"/>
      <c r="E75" s="21"/>
      <c r="F75" s="21"/>
      <c r="G75" s="21"/>
      <c r="H75" s="21"/>
      <c r="I75" s="4" t="s">
        <v>2</v>
      </c>
      <c r="J75" s="24"/>
    </row>
    <row r="76" customFormat="false" ht="15.25" hidden="false" customHeight="false" outlineLevel="0" collapsed="false">
      <c r="A76" s="5" t="s">
        <v>3</v>
      </c>
      <c r="B76" s="5" t="s">
        <v>4</v>
      </c>
      <c r="C76" s="5" t="s">
        <v>5</v>
      </c>
      <c r="D76" s="5" t="s">
        <v>6</v>
      </c>
      <c r="E76" s="5" t="s">
        <v>7</v>
      </c>
      <c r="F76" s="6" t="s">
        <v>8</v>
      </c>
      <c r="G76" s="5" t="s">
        <v>9</v>
      </c>
      <c r="H76" s="5" t="s">
        <v>10</v>
      </c>
      <c r="I76" s="6" t="n">
        <v>3926</v>
      </c>
      <c r="J76" s="24"/>
    </row>
    <row r="77" customFormat="false" ht="15.25" hidden="false" customHeight="false" outlineLevel="0" collapsed="false">
      <c r="A77" s="8" t="n">
        <v>23.8</v>
      </c>
      <c r="B77" s="8" t="n">
        <v>14.9</v>
      </c>
      <c r="C77" s="8" t="n">
        <v>16.9</v>
      </c>
      <c r="D77" s="8" t="n">
        <f aca="false">(A77+B77+C77)/3</f>
        <v>18.5333333333333</v>
      </c>
      <c r="E77" s="9" t="n">
        <v>1</v>
      </c>
      <c r="F77" s="10" t="n">
        <v>1</v>
      </c>
      <c r="G77" s="8" t="n">
        <f aca="false">(D77/F77)/12*10</f>
        <v>15.4444444444444</v>
      </c>
      <c r="H77" s="8" t="n">
        <f aca="false">G77/10</f>
        <v>1.54444444444444</v>
      </c>
      <c r="I77" s="11"/>
      <c r="J77" s="24"/>
    </row>
    <row r="78" customFormat="false" ht="15.25" hidden="false" customHeight="false" outlineLevel="0" collapsed="false">
      <c r="A78" s="8"/>
      <c r="B78" s="8"/>
      <c r="C78" s="8"/>
      <c r="D78" s="8"/>
      <c r="E78" s="9"/>
      <c r="F78" s="9"/>
      <c r="G78" s="8"/>
      <c r="H78" s="8"/>
      <c r="I78" s="11"/>
      <c r="J78" s="24"/>
    </row>
    <row r="79" customFormat="false" ht="15.25" hidden="false" customHeight="false" outlineLevel="0" collapsed="false">
      <c r="A79" s="21" t="s">
        <v>53</v>
      </c>
      <c r="B79" s="21"/>
      <c r="C79" s="21"/>
      <c r="D79" s="21"/>
      <c r="E79" s="21"/>
      <c r="F79" s="21"/>
      <c r="G79" s="21"/>
      <c r="H79" s="21"/>
      <c r="I79" s="4" t="s">
        <v>2</v>
      </c>
      <c r="J79" s="24"/>
    </row>
    <row r="80" customFormat="false" ht="15.25" hidden="false" customHeight="false" outlineLevel="0" collapsed="false">
      <c r="A80" s="5" t="s">
        <v>3</v>
      </c>
      <c r="B80" s="5" t="s">
        <v>4</v>
      </c>
      <c r="C80" s="5" t="s">
        <v>5</v>
      </c>
      <c r="D80" s="5" t="s">
        <v>6</v>
      </c>
      <c r="E80" s="5" t="s">
        <v>7</v>
      </c>
      <c r="F80" s="5" t="s">
        <v>8</v>
      </c>
      <c r="G80" s="5" t="s">
        <v>9</v>
      </c>
      <c r="H80" s="5" t="s">
        <v>10</v>
      </c>
      <c r="I80" s="7"/>
    </row>
    <row r="81" customFormat="false" ht="15.25" hidden="false" customHeight="false" outlineLevel="0" collapsed="false">
      <c r="A81" s="8" t="n">
        <v>11.5</v>
      </c>
      <c r="B81" s="8" t="n">
        <v>12.21</v>
      </c>
      <c r="C81" s="8" t="n">
        <v>11.3</v>
      </c>
      <c r="D81" s="8" t="n">
        <f aca="false">(A81+B81+C81)/3</f>
        <v>11.67</v>
      </c>
      <c r="E81" s="9" t="n">
        <v>1</v>
      </c>
      <c r="F81" s="10" t="n">
        <v>1</v>
      </c>
      <c r="G81" s="8" t="n">
        <f aca="false">(D81/F81)/12*20</f>
        <v>19.45</v>
      </c>
      <c r="H81" s="8" t="n">
        <f aca="false">G81/10</f>
        <v>1.945</v>
      </c>
      <c r="I81" s="11"/>
    </row>
    <row r="82" customFormat="false" ht="15.25" hidden="false" customHeight="false" outlineLevel="0" collapsed="false">
      <c r="A82" s="8"/>
      <c r="B82" s="8"/>
      <c r="C82" s="8"/>
      <c r="D82" s="8"/>
      <c r="E82" s="9"/>
      <c r="F82" s="9"/>
      <c r="G82" s="8"/>
      <c r="H82" s="8"/>
      <c r="I82" s="11"/>
    </row>
    <row r="83" customFormat="false" ht="15.25" hidden="false" customHeight="false" outlineLevel="0" collapsed="false">
      <c r="A83" s="21" t="s">
        <v>54</v>
      </c>
      <c r="B83" s="21"/>
      <c r="C83" s="21"/>
      <c r="D83" s="21"/>
      <c r="E83" s="21"/>
      <c r="F83" s="21"/>
      <c r="G83" s="21"/>
      <c r="H83" s="21"/>
      <c r="I83" s="4" t="s">
        <v>2</v>
      </c>
    </row>
    <row r="84" customFormat="false" ht="15.25" hidden="false" customHeight="false" outlineLevel="0" collapsed="false">
      <c r="A84" s="5" t="s">
        <v>3</v>
      </c>
      <c r="B84" s="5" t="s">
        <v>4</v>
      </c>
      <c r="C84" s="5" t="s">
        <v>5</v>
      </c>
      <c r="D84" s="5" t="s">
        <v>6</v>
      </c>
      <c r="E84" s="5" t="s">
        <v>7</v>
      </c>
      <c r="F84" s="5" t="s">
        <v>8</v>
      </c>
      <c r="G84" s="5" t="s">
        <v>9</v>
      </c>
      <c r="H84" s="5" t="s">
        <v>10</v>
      </c>
      <c r="I84" s="6"/>
    </row>
    <row r="85" customFormat="false" ht="15.25" hidden="false" customHeight="false" outlineLevel="0" collapsed="false">
      <c r="A85" s="8" t="n">
        <v>254</v>
      </c>
      <c r="B85" s="8" t="n">
        <v>180</v>
      </c>
      <c r="C85" s="8" t="n">
        <v>42.9</v>
      </c>
      <c r="D85" s="8" t="n">
        <f aca="false">(A85+B85+C85)/3</f>
        <v>158.966666666667</v>
      </c>
      <c r="E85" s="9" t="n">
        <v>1</v>
      </c>
      <c r="F85" s="10" t="n">
        <v>1</v>
      </c>
      <c r="G85" s="8" t="n">
        <f aca="false">(D85/F85)/12*10</f>
        <v>132.472222222222</v>
      </c>
      <c r="H85" s="8" t="n">
        <f aca="false">G85/10</f>
        <v>13.2472222222222</v>
      </c>
      <c r="I85" s="11"/>
    </row>
    <row r="86" customFormat="false" ht="15.25" hidden="false" customHeight="false" outlineLevel="0" collapsed="false">
      <c r="A86" s="8"/>
      <c r="B86" s="8"/>
      <c r="C86" s="8"/>
      <c r="D86" s="8"/>
      <c r="E86" s="9"/>
      <c r="F86" s="9"/>
      <c r="G86" s="8"/>
      <c r="H86" s="8"/>
      <c r="I86" s="11"/>
    </row>
    <row r="87" customFormat="false" ht="15.25" hidden="false" customHeight="false" outlineLevel="0" collapsed="false">
      <c r="A87" s="21" t="s">
        <v>55</v>
      </c>
      <c r="B87" s="21"/>
      <c r="C87" s="21"/>
      <c r="D87" s="21"/>
      <c r="E87" s="21"/>
      <c r="F87" s="21"/>
      <c r="G87" s="21"/>
      <c r="H87" s="21"/>
      <c r="I87" s="4" t="s">
        <v>2</v>
      </c>
    </row>
    <row r="88" customFormat="false" ht="13.9" hidden="false" customHeight="true" outlineLevel="0" collapsed="false">
      <c r="A88" s="5" t="s">
        <v>3</v>
      </c>
      <c r="B88" s="5" t="s">
        <v>4</v>
      </c>
      <c r="C88" s="5" t="s">
        <v>5</v>
      </c>
      <c r="D88" s="5" t="s">
        <v>6</v>
      </c>
      <c r="E88" s="5" t="s">
        <v>7</v>
      </c>
      <c r="F88" s="5" t="s">
        <v>8</v>
      </c>
      <c r="G88" s="5" t="s">
        <v>9</v>
      </c>
      <c r="H88" s="5" t="s">
        <v>10</v>
      </c>
      <c r="I88" s="7"/>
    </row>
    <row r="89" customFormat="false" ht="19.35" hidden="false" customHeight="true" outlineLevel="0" collapsed="false">
      <c r="A89" s="8" t="n">
        <v>179.6</v>
      </c>
      <c r="B89" s="8" t="n">
        <v>136</v>
      </c>
      <c r="C89" s="8" t="n">
        <v>128.19</v>
      </c>
      <c r="D89" s="8" t="n">
        <f aca="false">(A89+B89+C89)/3</f>
        <v>147.93</v>
      </c>
      <c r="E89" s="9" t="n">
        <v>1</v>
      </c>
      <c r="F89" s="10" t="n">
        <v>1</v>
      </c>
      <c r="G89" s="8" t="n">
        <f aca="false">(D89/F89)/12*10</f>
        <v>123.275</v>
      </c>
      <c r="H89" s="8" t="n">
        <f aca="false">G89/10</f>
        <v>12.3275</v>
      </c>
      <c r="I89" s="11"/>
    </row>
    <row r="90" customFormat="false" ht="15.25" hidden="false" customHeight="false" outlineLevel="0" collapsed="false">
      <c r="A90" s="8"/>
      <c r="B90" s="8"/>
      <c r="C90" s="8"/>
      <c r="D90" s="8"/>
      <c r="E90" s="9"/>
      <c r="F90" s="9"/>
      <c r="G90" s="8"/>
      <c r="H90" s="8"/>
      <c r="I90" s="11"/>
    </row>
    <row r="91" customFormat="false" ht="15.25" hidden="false" customHeight="false" outlineLevel="0" collapsed="false">
      <c r="A91" s="21" t="s">
        <v>106</v>
      </c>
      <c r="B91" s="21"/>
      <c r="C91" s="21"/>
      <c r="D91" s="21"/>
      <c r="E91" s="21"/>
      <c r="F91" s="21"/>
      <c r="G91" s="21"/>
      <c r="H91" s="21"/>
      <c r="I91" s="4" t="s">
        <v>2</v>
      </c>
    </row>
    <row r="92" customFormat="false" ht="15.25" hidden="false" customHeight="false" outlineLevel="0" collapsed="false">
      <c r="A92" s="5" t="s">
        <v>3</v>
      </c>
      <c r="B92" s="5" t="s">
        <v>4</v>
      </c>
      <c r="C92" s="5" t="s">
        <v>5</v>
      </c>
      <c r="D92" s="5" t="s">
        <v>6</v>
      </c>
      <c r="E92" s="5" t="s">
        <v>7</v>
      </c>
      <c r="F92" s="5" t="s">
        <v>8</v>
      </c>
      <c r="G92" s="5" t="s">
        <v>9</v>
      </c>
      <c r="H92" s="5" t="s">
        <v>10</v>
      </c>
      <c r="I92" s="7"/>
    </row>
    <row r="93" customFormat="false" ht="15.25" hidden="false" customHeight="false" outlineLevel="0" collapsed="false">
      <c r="A93" s="8" t="n">
        <v>192.33</v>
      </c>
      <c r="B93" s="8" t="n">
        <v>89.79</v>
      </c>
      <c r="C93" s="8" t="n">
        <v>149</v>
      </c>
      <c r="D93" s="8" t="n">
        <f aca="false">(A93+B93+C93)/3</f>
        <v>143.706666666667</v>
      </c>
      <c r="E93" s="9" t="n">
        <v>1</v>
      </c>
      <c r="F93" s="10" t="n">
        <v>1</v>
      </c>
      <c r="G93" s="8" t="n">
        <f aca="false">(D93/F93)/12*10</f>
        <v>119.755555555556</v>
      </c>
      <c r="H93" s="8" t="n">
        <f aca="false">G93/10</f>
        <v>11.9755555555556</v>
      </c>
      <c r="I93" s="11"/>
    </row>
    <row r="94" customFormat="false" ht="15.25" hidden="false" customHeight="false" outlineLevel="0" collapsed="false">
      <c r="A94" s="8"/>
      <c r="B94" s="8"/>
      <c r="C94" s="8"/>
      <c r="D94" s="8"/>
      <c r="E94" s="9"/>
      <c r="F94" s="9"/>
      <c r="G94" s="8"/>
      <c r="H94" s="8"/>
      <c r="I94" s="11"/>
    </row>
    <row r="95" customFormat="false" ht="15.25" hidden="false" customHeight="false" outlineLevel="0" collapsed="false">
      <c r="A95" s="21" t="s">
        <v>17</v>
      </c>
      <c r="B95" s="21"/>
      <c r="C95" s="21"/>
      <c r="D95" s="21"/>
      <c r="E95" s="21"/>
      <c r="F95" s="21"/>
      <c r="G95" s="21"/>
      <c r="H95" s="21"/>
      <c r="I95" s="4" t="s">
        <v>2</v>
      </c>
    </row>
    <row r="96" customFormat="false" ht="15.25" hidden="false" customHeight="false" outlineLevel="0" collapsed="false">
      <c r="A96" s="5" t="s">
        <v>3</v>
      </c>
      <c r="B96" s="5" t="s">
        <v>4</v>
      </c>
      <c r="C96" s="5" t="s">
        <v>5</v>
      </c>
      <c r="D96" s="5" t="s">
        <v>6</v>
      </c>
      <c r="E96" s="5" t="s">
        <v>7</v>
      </c>
      <c r="F96" s="5" t="s">
        <v>8</v>
      </c>
      <c r="G96" s="5" t="s">
        <v>9</v>
      </c>
      <c r="H96" s="5" t="s">
        <v>10</v>
      </c>
      <c r="I96" s="6"/>
    </row>
    <row r="97" customFormat="false" ht="15.25" hidden="false" customHeight="false" outlineLevel="0" collapsed="false">
      <c r="A97" s="8" t="n">
        <v>35.56</v>
      </c>
      <c r="B97" s="8" t="n">
        <v>37.9</v>
      </c>
      <c r="C97" s="8" t="n">
        <v>35.5</v>
      </c>
      <c r="D97" s="8" t="n">
        <f aca="false">(A97+B97+C97)/3</f>
        <v>36.32</v>
      </c>
      <c r="E97" s="9" t="n">
        <v>1</v>
      </c>
      <c r="F97" s="10" t="n">
        <v>1</v>
      </c>
      <c r="G97" s="8" t="n">
        <f aca="false">(D97/F97)/12*60</f>
        <v>181.6</v>
      </c>
      <c r="H97" s="8" t="n">
        <f aca="false">G97/10</f>
        <v>18.16</v>
      </c>
      <c r="I97" s="11"/>
    </row>
    <row r="98" customFormat="false" ht="15.25" hidden="false" customHeight="false" outlineLevel="0" collapsed="false">
      <c r="A98" s="8"/>
      <c r="B98" s="8"/>
      <c r="C98" s="8"/>
      <c r="D98" s="8"/>
      <c r="E98" s="9"/>
      <c r="F98" s="9"/>
      <c r="G98" s="8"/>
      <c r="H98" s="8"/>
      <c r="I98" s="11"/>
    </row>
    <row r="99" customFormat="false" ht="15.25" hidden="false" customHeight="false" outlineLevel="0" collapsed="false">
      <c r="A99" s="21" t="s">
        <v>84</v>
      </c>
      <c r="B99" s="21"/>
      <c r="C99" s="21"/>
      <c r="D99" s="21"/>
      <c r="E99" s="21"/>
      <c r="F99" s="21"/>
      <c r="G99" s="21"/>
      <c r="H99" s="21"/>
      <c r="I99" s="4" t="s">
        <v>2</v>
      </c>
    </row>
    <row r="100" customFormat="false" ht="15.25" hidden="false" customHeight="false" outlineLevel="0" collapsed="false">
      <c r="A100" s="5" t="s">
        <v>3</v>
      </c>
      <c r="B100" s="5" t="s">
        <v>4</v>
      </c>
      <c r="C100" s="5" t="s">
        <v>5</v>
      </c>
      <c r="D100" s="5" t="s">
        <v>6</v>
      </c>
      <c r="E100" s="5" t="s">
        <v>7</v>
      </c>
      <c r="F100" s="5" t="s">
        <v>8</v>
      </c>
      <c r="G100" s="5" t="s">
        <v>9</v>
      </c>
      <c r="H100" s="5" t="s">
        <v>10</v>
      </c>
      <c r="I100" s="7"/>
    </row>
    <row r="101" customFormat="false" ht="15.25" hidden="false" customHeight="false" outlineLevel="0" collapsed="false">
      <c r="A101" s="8" t="n">
        <v>22.9</v>
      </c>
      <c r="B101" s="8" t="n">
        <v>13.5</v>
      </c>
      <c r="C101" s="8" t="n">
        <v>13.7</v>
      </c>
      <c r="D101" s="8" t="n">
        <f aca="false">(A101+B101+C101)/3</f>
        <v>16.7</v>
      </c>
      <c r="E101" s="9" t="n">
        <v>1</v>
      </c>
      <c r="F101" s="10" t="n">
        <v>1</v>
      </c>
      <c r="G101" s="8" t="n">
        <f aca="false">(D101/F101)/12*60</f>
        <v>83.5</v>
      </c>
      <c r="H101" s="8" t="n">
        <f aca="false">G101/10</f>
        <v>8.35</v>
      </c>
      <c r="I101" s="11"/>
    </row>
    <row r="102" customFormat="false" ht="15.25" hidden="false" customHeight="false" outlineLevel="0" collapsed="false">
      <c r="A102" s="8"/>
      <c r="B102" s="8"/>
      <c r="C102" s="8"/>
      <c r="D102" s="8"/>
      <c r="E102" s="9"/>
      <c r="F102" s="9"/>
      <c r="G102" s="8"/>
      <c r="H102" s="8"/>
      <c r="I102" s="11"/>
    </row>
    <row r="103" customFormat="false" ht="15.25" hidden="false" customHeight="false" outlineLevel="0" collapsed="false">
      <c r="A103" s="21" t="s">
        <v>57</v>
      </c>
      <c r="B103" s="21"/>
      <c r="C103" s="21"/>
      <c r="D103" s="21"/>
      <c r="E103" s="21"/>
      <c r="F103" s="21"/>
      <c r="G103" s="21"/>
      <c r="H103" s="21"/>
      <c r="I103" s="4" t="s">
        <v>2</v>
      </c>
    </row>
    <row r="104" customFormat="false" ht="15.25" hidden="false" customHeight="false" outlineLevel="0" collapsed="false">
      <c r="A104" s="5" t="s">
        <v>3</v>
      </c>
      <c r="B104" s="5" t="s">
        <v>4</v>
      </c>
      <c r="C104" s="5" t="s">
        <v>5</v>
      </c>
      <c r="D104" s="5" t="s">
        <v>6</v>
      </c>
      <c r="E104" s="5" t="s">
        <v>7</v>
      </c>
      <c r="F104" s="5" t="s">
        <v>8</v>
      </c>
      <c r="G104" s="5" t="s">
        <v>9</v>
      </c>
      <c r="H104" s="5" t="s">
        <v>10</v>
      </c>
      <c r="I104" s="7"/>
    </row>
    <row r="105" customFormat="false" ht="15.25" hidden="false" customHeight="false" outlineLevel="0" collapsed="false">
      <c r="A105" s="8" t="n">
        <v>94.9</v>
      </c>
      <c r="B105" s="8" t="n">
        <v>49.9</v>
      </c>
      <c r="C105" s="8" t="n">
        <v>78</v>
      </c>
      <c r="D105" s="8" t="n">
        <f aca="false">(A105+B105+C105)/3</f>
        <v>74.2666666666667</v>
      </c>
      <c r="E105" s="9" t="n">
        <v>1</v>
      </c>
      <c r="F105" s="10" t="n">
        <v>1</v>
      </c>
      <c r="G105" s="8" t="n">
        <f aca="false">(D105/F105)/12*60</f>
        <v>371.333333333333</v>
      </c>
      <c r="H105" s="8" t="n">
        <f aca="false">G105/10</f>
        <v>37.1333333333333</v>
      </c>
      <c r="I105" s="11"/>
    </row>
    <row r="106" customFormat="false" ht="15" hidden="false" customHeight="false" outlineLevel="0" collapsed="false">
      <c r="A106" s="8"/>
      <c r="B106" s="8"/>
      <c r="C106" s="8"/>
      <c r="D106" s="8"/>
      <c r="E106" s="9"/>
      <c r="F106" s="10"/>
      <c r="G106" s="8"/>
      <c r="H106" s="8"/>
      <c r="I106" s="11"/>
    </row>
    <row r="107" customFormat="false" ht="15" hidden="false" customHeight="false" outlineLevel="0" collapsed="false">
      <c r="A107" s="3" t="s">
        <v>20</v>
      </c>
      <c r="B107" s="3"/>
      <c r="C107" s="3"/>
      <c r="D107" s="3"/>
      <c r="E107" s="3"/>
      <c r="F107" s="3"/>
      <c r="G107" s="3"/>
      <c r="H107" s="3"/>
      <c r="I107" s="4" t="s">
        <v>2</v>
      </c>
    </row>
    <row r="108" customFormat="false" ht="15" hidden="false" customHeight="false" outlineLevel="0" collapsed="false">
      <c r="A108" s="5" t="s">
        <v>3</v>
      </c>
      <c r="B108" s="5" t="s">
        <v>4</v>
      </c>
      <c r="C108" s="5" t="s">
        <v>5</v>
      </c>
      <c r="D108" s="5" t="s">
        <v>6</v>
      </c>
      <c r="E108" s="5" t="s">
        <v>7</v>
      </c>
      <c r="F108" s="6" t="s">
        <v>8</v>
      </c>
      <c r="G108" s="5" t="s">
        <v>9</v>
      </c>
      <c r="H108" s="5" t="s">
        <v>10</v>
      </c>
      <c r="I108" s="7"/>
    </row>
    <row r="109" customFormat="false" ht="15" hidden="false" customHeight="false" outlineLevel="0" collapsed="false">
      <c r="A109" s="8" t="n">
        <v>4.7</v>
      </c>
      <c r="B109" s="8" t="n">
        <v>4.1</v>
      </c>
      <c r="C109" s="8" t="n">
        <v>3.4</v>
      </c>
      <c r="D109" s="8" t="n">
        <f aca="false">(A109+B109+C109)/3</f>
        <v>4.06666666666667</v>
      </c>
      <c r="E109" s="9" t="n">
        <v>1</v>
      </c>
      <c r="F109" s="10" t="n">
        <v>1</v>
      </c>
      <c r="G109" s="8" t="n">
        <f aca="false">(D109/F109)/12*10</f>
        <v>3.38888888888889</v>
      </c>
      <c r="H109" s="8" t="n">
        <f aca="false">G109/10</f>
        <v>0.338888888888889</v>
      </c>
      <c r="I109" s="11"/>
    </row>
    <row r="110" customFormat="false" ht="15" hidden="false" customHeight="false" outlineLevel="0" collapsed="false">
      <c r="A110" s="8"/>
      <c r="B110" s="8"/>
      <c r="C110" s="8"/>
      <c r="D110" s="8"/>
      <c r="E110" s="9"/>
      <c r="F110" s="10"/>
      <c r="G110" s="8"/>
      <c r="H110" s="8"/>
      <c r="I110" s="11"/>
    </row>
    <row r="111" customFormat="false" ht="15" hidden="false" customHeight="false" outlineLevel="0" collapsed="false">
      <c r="A111" s="3" t="s">
        <v>21</v>
      </c>
      <c r="B111" s="3"/>
      <c r="C111" s="3"/>
      <c r="D111" s="3"/>
      <c r="E111" s="3"/>
      <c r="F111" s="3"/>
      <c r="G111" s="3"/>
      <c r="H111" s="3"/>
      <c r="I111" s="4" t="s">
        <v>2</v>
      </c>
    </row>
    <row r="112" customFormat="false" ht="15" hidden="false" customHeight="false" outlineLevel="0" collapsed="false">
      <c r="A112" s="5" t="s">
        <v>3</v>
      </c>
      <c r="B112" s="5" t="s">
        <v>4</v>
      </c>
      <c r="C112" s="5" t="s">
        <v>5</v>
      </c>
      <c r="D112" s="5" t="s">
        <v>6</v>
      </c>
      <c r="E112" s="5" t="s">
        <v>7</v>
      </c>
      <c r="F112" s="6" t="s">
        <v>8</v>
      </c>
      <c r="G112" s="5" t="s">
        <v>9</v>
      </c>
      <c r="H112" s="5" t="s">
        <v>10</v>
      </c>
      <c r="I112" s="7"/>
    </row>
    <row r="113" customFormat="false" ht="15" hidden="false" customHeight="false" outlineLevel="0" collapsed="false">
      <c r="A113" s="8" t="n">
        <v>1.3</v>
      </c>
      <c r="B113" s="8" t="n">
        <v>1.59</v>
      </c>
      <c r="C113" s="8" t="n">
        <v>1.88</v>
      </c>
      <c r="D113" s="8" t="n">
        <f aca="false">(A113+B113+C113)/3</f>
        <v>1.59</v>
      </c>
      <c r="E113" s="9" t="n">
        <v>1</v>
      </c>
      <c r="F113" s="10" t="n">
        <v>1</v>
      </c>
      <c r="G113" s="8" t="n">
        <f aca="false">(D113/F113)/12*10</f>
        <v>1.325</v>
      </c>
      <c r="H113" s="8" t="n">
        <f aca="false">G113/10</f>
        <v>0.1325</v>
      </c>
      <c r="I113" s="11"/>
    </row>
    <row r="114" customFormat="false" ht="15" hidden="false" customHeight="false" outlineLevel="0" collapsed="false">
      <c r="A114" s="8"/>
      <c r="B114" s="8"/>
      <c r="C114" s="8"/>
      <c r="D114" s="8"/>
      <c r="E114" s="9"/>
      <c r="F114" s="10"/>
      <c r="G114" s="8"/>
      <c r="H114" s="8"/>
      <c r="I114" s="11"/>
    </row>
    <row r="115" customFormat="false" ht="15" hidden="false" customHeight="false" outlineLevel="0" collapsed="false">
      <c r="A115" s="3" t="s">
        <v>22</v>
      </c>
      <c r="B115" s="3"/>
      <c r="C115" s="3"/>
      <c r="D115" s="3"/>
      <c r="E115" s="3"/>
      <c r="F115" s="3"/>
      <c r="G115" s="3"/>
      <c r="H115" s="3"/>
      <c r="I115" s="4" t="s">
        <v>2</v>
      </c>
    </row>
    <row r="116" customFormat="false" ht="15" hidden="false" customHeight="false" outlineLevel="0" collapsed="false">
      <c r="A116" s="5" t="s">
        <v>3</v>
      </c>
      <c r="B116" s="5" t="s">
        <v>4</v>
      </c>
      <c r="C116" s="5" t="s">
        <v>5</v>
      </c>
      <c r="D116" s="5" t="s">
        <v>6</v>
      </c>
      <c r="E116" s="5" t="s">
        <v>7</v>
      </c>
      <c r="F116" s="6" t="s">
        <v>8</v>
      </c>
      <c r="G116" s="5" t="s">
        <v>9</v>
      </c>
      <c r="H116" s="5" t="s">
        <v>10</v>
      </c>
      <c r="I116" s="6"/>
    </row>
    <row r="117" customFormat="false" ht="15" hidden="false" customHeight="false" outlineLevel="0" collapsed="false">
      <c r="A117" s="8" t="n">
        <v>1499</v>
      </c>
      <c r="B117" s="8" t="n">
        <v>1199</v>
      </c>
      <c r="C117" s="8" t="n">
        <v>1299.9</v>
      </c>
      <c r="D117" s="8" t="n">
        <f aca="false">(A117+B117+C117)/3</f>
        <v>1332.63333333333</v>
      </c>
      <c r="E117" s="9" t="n">
        <v>0.1</v>
      </c>
      <c r="F117" s="10" t="n">
        <v>10</v>
      </c>
      <c r="G117" s="8" t="n">
        <f aca="false">(D117/F117)/12*4</f>
        <v>44.4211111111111</v>
      </c>
      <c r="H117" s="8" t="n">
        <f aca="false">G117/114</f>
        <v>0.389658869395712</v>
      </c>
      <c r="I117" s="11"/>
    </row>
    <row r="118" customFormat="false" ht="15" hidden="false" customHeight="false" outlineLevel="0" collapsed="false">
      <c r="A118" s="8"/>
      <c r="B118" s="8"/>
      <c r="C118" s="8"/>
      <c r="D118" s="8"/>
      <c r="E118" s="9"/>
      <c r="F118" s="9"/>
      <c r="G118" s="8"/>
      <c r="H118" s="8"/>
      <c r="I118" s="11"/>
    </row>
    <row r="119" customFormat="false" ht="15" hidden="false" customHeight="false" outlineLevel="0" collapsed="false">
      <c r="A119" s="17" t="s">
        <v>23</v>
      </c>
      <c r="B119" s="17"/>
      <c r="C119" s="17"/>
      <c r="D119" s="17"/>
      <c r="E119" s="17"/>
      <c r="F119" s="17"/>
      <c r="G119" s="18" t="n">
        <f aca="false">(G5+G9+G13+G17+G21+G25+G29+G33+G37+G49+G53+G57+G61+G65+G69+G73+G77+G81+G85+G89+G93+G97+G101+G105+G109+G113+G117)</f>
        <v>1956.04444444444</v>
      </c>
      <c r="H119" s="18" t="n">
        <f aca="false">(H5+H9+H13+H17+H21+H25+H29+H33+H37+H49+H53+H57+H61+H65+H69+H73+H77+H81+H85+H89+H93+H97+H101+H105+H109+H113+H117)</f>
        <v>191.551992202729</v>
      </c>
    </row>
    <row r="120" customFormat="false" ht="13.8" hidden="false" customHeight="false" outlineLevel="0" collapsed="false">
      <c r="I120" s="39"/>
    </row>
    <row r="121" customFormat="false" ht="15" hidden="false" customHeight="false" outlineLevel="0" collapsed="false">
      <c r="A121" s="19" t="s">
        <v>24</v>
      </c>
      <c r="B121" s="19"/>
      <c r="C121" s="19"/>
      <c r="D121" s="19"/>
      <c r="E121" s="19"/>
      <c r="F121" s="19"/>
      <c r="G121" s="20" t="n">
        <f aca="false">(G5+G9+G13+G17+G21+G25+G29+G33+G37+G117)</f>
        <v>415.402777777778</v>
      </c>
      <c r="H121" s="20" t="n">
        <f aca="false">(H5+H9+H13+H17+H21+H25+H29+H33+H37+H117)</f>
        <v>37.4878255360624</v>
      </c>
    </row>
    <row r="122" customFormat="false" ht="13.8" hidden="false" customHeight="false" outlineLevel="0" collapsed="false"/>
    <row r="123" customFormat="false" ht="15" hidden="false" customHeight="false" outlineLevel="0" collapsed="false">
      <c r="A123" s="36" t="s">
        <v>85</v>
      </c>
      <c r="B123" s="36"/>
      <c r="C123" s="36"/>
      <c r="D123" s="36"/>
      <c r="E123" s="36"/>
      <c r="F123" s="36"/>
      <c r="G123" s="37" t="n">
        <f aca="false">(G49+G53+G57+G61+G65+G69+G73+G77+G81+G85+G89+G93)</f>
        <v>899.494444444445</v>
      </c>
      <c r="H123" s="37" t="n">
        <f aca="false">(H49+H53+H57+H61+H65+H69+H73+H77+H81+H85+H89+H93)</f>
        <v>89.9494444444445</v>
      </c>
    </row>
    <row r="124" customFormat="false" ht="15" hidden="false" customHeight="false" outlineLevel="0" collapsed="false">
      <c r="A124" s="40"/>
      <c r="B124" s="41"/>
      <c r="C124" s="41"/>
      <c r="D124" s="41"/>
      <c r="E124" s="41"/>
      <c r="F124" s="41"/>
      <c r="G124" s="42"/>
      <c r="H124" s="42"/>
      <c r="I124" s="39"/>
    </row>
    <row r="125" customFormat="false" ht="15" hidden="false" customHeight="false" outlineLevel="0" collapsed="false">
      <c r="A125" s="19" t="s">
        <v>26</v>
      </c>
      <c r="B125" s="19"/>
      <c r="C125" s="19"/>
      <c r="D125" s="19"/>
      <c r="E125" s="19"/>
      <c r="F125" s="19"/>
      <c r="G125" s="20" t="n">
        <f aca="false">(G97+G101+G105+G109+G113)</f>
        <v>641.147222222222</v>
      </c>
      <c r="H125" s="20" t="n">
        <f aca="false">(H97+H101+H105+H109+H113)</f>
        <v>64.1147222222222</v>
      </c>
    </row>
    <row r="126" customFormat="false" ht="13.8" hidden="false" customHeight="false" outlineLevel="0" collapsed="false"/>
    <row r="127" customFormat="false" ht="15" hidden="false" customHeight="false" outlineLevel="0" collapsed="false">
      <c r="A127" s="43" t="s">
        <v>107</v>
      </c>
      <c r="B127" s="43"/>
      <c r="C127" s="43"/>
      <c r="D127" s="43"/>
      <c r="E127" s="43"/>
      <c r="F127" s="43"/>
      <c r="G127" s="44" t="n">
        <f aca="false">+6.5*(5.3*2)</f>
        <v>68.9</v>
      </c>
      <c r="H127" s="44" t="n">
        <f aca="false">G127</f>
        <v>68.9</v>
      </c>
    </row>
    <row r="128" customFormat="false" ht="13.8" hidden="false" customHeight="false" outlineLevel="0" collapsed="false"/>
    <row r="129" customFormat="false" ht="15" hidden="false" customHeight="false" outlineLevel="0" collapsed="false">
      <c r="A129" s="31" t="s">
        <v>61</v>
      </c>
      <c r="B129" s="31"/>
      <c r="C129" s="31"/>
      <c r="D129" s="31"/>
      <c r="E129" s="31"/>
      <c r="F129" s="31"/>
      <c r="G129" s="32" t="n">
        <f aca="false">G41+G45</f>
        <v>9789.6</v>
      </c>
      <c r="H129" s="32" t="n">
        <f aca="false">H41+H45</f>
        <v>1028.54222222222</v>
      </c>
    </row>
    <row r="130" customFormat="false" ht="13.8" hidden="false" customHeight="false" outlineLevel="0" collapsed="false"/>
    <row r="131" customFormat="false" ht="13.8" hidden="false" customHeight="false" outlineLevel="0" collapsed="false">
      <c r="F131" s="0" t="s">
        <v>62</v>
      </c>
      <c r="G131" s="33" t="n">
        <f aca="false">+G119+G127+G129</f>
        <v>11814.5444444444</v>
      </c>
      <c r="H131" s="33" t="n">
        <f aca="false">+H119+H127+H129</f>
        <v>1288.99421442495</v>
      </c>
    </row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7">
    <mergeCell ref="A1:H1"/>
    <mergeCell ref="A2:H2"/>
    <mergeCell ref="A3:H3"/>
    <mergeCell ref="A7:H7"/>
    <mergeCell ref="A11:H11"/>
    <mergeCell ref="A15:H15"/>
    <mergeCell ref="A19:H19"/>
    <mergeCell ref="A23:H23"/>
    <mergeCell ref="A27:H27"/>
    <mergeCell ref="A31:H31"/>
    <mergeCell ref="A35:H35"/>
    <mergeCell ref="A39:H39"/>
    <mergeCell ref="A43:H43"/>
    <mergeCell ref="A47:H47"/>
    <mergeCell ref="A51:H51"/>
    <mergeCell ref="A55:H55"/>
    <mergeCell ref="A59:H59"/>
    <mergeCell ref="A63:H63"/>
    <mergeCell ref="A67:H67"/>
    <mergeCell ref="A71:H71"/>
    <mergeCell ref="A75:H75"/>
    <mergeCell ref="A79:H79"/>
    <mergeCell ref="A83:H83"/>
    <mergeCell ref="A87:H87"/>
    <mergeCell ref="A91:H91"/>
    <mergeCell ref="A95:H95"/>
    <mergeCell ref="A99:H99"/>
    <mergeCell ref="A103:H103"/>
    <mergeCell ref="A107:H107"/>
    <mergeCell ref="A111:H111"/>
    <mergeCell ref="A115:H115"/>
    <mergeCell ref="A119:F119"/>
    <mergeCell ref="A121:F121"/>
    <mergeCell ref="A123:F123"/>
    <mergeCell ref="A125:F125"/>
    <mergeCell ref="A127:F127"/>
    <mergeCell ref="A129:F12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55"/>
  <sheetViews>
    <sheetView windowProtection="false" showFormulas="false" showGridLines="true" showRowColHeaders="true" showZeros="true" rightToLeft="false" tabSelected="false" showOutlineSymbols="true" defaultGridColor="true" view="normal" topLeftCell="A136" colorId="64" zoomScale="85" zoomScaleNormal="85" zoomScalePageLayoutView="100" workbookViewId="0">
      <selection pane="topLeft" activeCell="H151" activeCellId="0" sqref="H151"/>
    </sheetView>
  </sheetViews>
  <sheetFormatPr defaultRowHeight="12.8"/>
  <cols>
    <col collapsed="false" hidden="false" max="4" min="1" style="0" width="12.953488372093"/>
    <col collapsed="false" hidden="false" max="5" min="5" style="0" width="18.6325581395349"/>
    <col collapsed="false" hidden="false" max="6" min="6" style="0" width="31.6837209302326"/>
    <col collapsed="false" hidden="false" max="8" min="7" style="0" width="18.3348837209302"/>
    <col collapsed="false" hidden="false" max="9" min="9" style="0" width="17.8697674418605"/>
    <col collapsed="false" hidden="false" max="1025" min="10" style="0" width="10.5023255813953"/>
  </cols>
  <sheetData>
    <row r="1" customFormat="false" ht="17.3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24"/>
    </row>
    <row r="2" customFormat="false" ht="13.8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4"/>
    </row>
    <row r="3" customFormat="false" ht="15" hidden="false" customHeight="false" outlineLevel="0" collapsed="false">
      <c r="A3" s="21" t="s">
        <v>63</v>
      </c>
      <c r="B3" s="21"/>
      <c r="C3" s="21"/>
      <c r="D3" s="21"/>
      <c r="E3" s="21"/>
      <c r="F3" s="21"/>
      <c r="G3" s="21"/>
      <c r="H3" s="21"/>
      <c r="I3" s="4" t="s">
        <v>2</v>
      </c>
    </row>
    <row r="4" customFormat="false" ht="15" hidden="false" customHeight="false" outlineLevel="0" collapsed="false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7" t="n">
        <v>8433</v>
      </c>
    </row>
    <row r="5" customFormat="false" ht="15" hidden="false" customHeight="false" outlineLevel="0" collapsed="false">
      <c r="A5" s="8" t="n">
        <v>624.9</v>
      </c>
      <c r="B5" s="8" t="n">
        <v>688.88</v>
      </c>
      <c r="C5" s="8" t="n">
        <v>609.99</v>
      </c>
      <c r="D5" s="8" t="n">
        <f aca="false">(A5+B5+C5)/3</f>
        <v>641.256666666667</v>
      </c>
      <c r="E5" s="9" t="n">
        <v>0.1</v>
      </c>
      <c r="F5" s="10" t="n">
        <v>10</v>
      </c>
      <c r="G5" s="8" t="n">
        <f aca="false">(D5/F5)/12*1</f>
        <v>5.34380555555556</v>
      </c>
      <c r="H5" s="8" t="n">
        <f aca="false">G5</f>
        <v>5.34380555555556</v>
      </c>
      <c r="I5" s="11"/>
    </row>
    <row r="6" customFormat="false" ht="13.8" hidden="false" customHeight="false" outlineLevel="0" collapsed="false">
      <c r="I6" s="11"/>
    </row>
    <row r="7" customFormat="false" ht="15" hidden="false" customHeight="false" outlineLevel="0" collapsed="false">
      <c r="A7" s="21" t="s">
        <v>64</v>
      </c>
      <c r="B7" s="21"/>
      <c r="C7" s="21"/>
      <c r="D7" s="21"/>
      <c r="E7" s="21"/>
      <c r="F7" s="21"/>
      <c r="G7" s="21"/>
      <c r="H7" s="21"/>
      <c r="I7" s="4" t="s">
        <v>2</v>
      </c>
    </row>
    <row r="8" customFormat="false" ht="15" hidden="false" customHeight="false" outlineLevel="0" collapsed="false">
      <c r="A8" s="5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5" t="s">
        <v>8</v>
      </c>
      <c r="G8" s="5" t="s">
        <v>9</v>
      </c>
      <c r="H8" s="5" t="s">
        <v>10</v>
      </c>
      <c r="I8" s="6"/>
    </row>
    <row r="9" customFormat="false" ht="15" hidden="false" customHeight="false" outlineLevel="0" collapsed="false">
      <c r="A9" s="8" t="n">
        <v>27.77</v>
      </c>
      <c r="B9" s="8" t="n">
        <v>28.9</v>
      </c>
      <c r="C9" s="8" t="n">
        <v>61.06</v>
      </c>
      <c r="D9" s="8" t="n">
        <f aca="false">(A9+B9+C9)/3</f>
        <v>39.2433333333333</v>
      </c>
      <c r="E9" s="9" t="n">
        <v>1</v>
      </c>
      <c r="F9" s="10" t="n">
        <v>1</v>
      </c>
      <c r="G9" s="8" t="n">
        <f aca="false">(D9/F9)/12*24</f>
        <v>78.4866666666667</v>
      </c>
      <c r="H9" s="8" t="n">
        <f aca="false">G9</f>
        <v>78.4866666666667</v>
      </c>
      <c r="I9" s="11"/>
    </row>
    <row r="10" customFormat="false" ht="15" hidden="false" customHeight="false" outlineLevel="0" collapsed="false">
      <c r="A10" s="8"/>
      <c r="B10" s="8"/>
      <c r="C10" s="8"/>
      <c r="D10" s="8"/>
      <c r="E10" s="9"/>
      <c r="F10" s="10"/>
      <c r="G10" s="8"/>
      <c r="H10" s="8"/>
      <c r="I10" s="11"/>
    </row>
    <row r="11" customFormat="false" ht="15" hidden="false" customHeight="false" outlineLevel="0" collapsed="false">
      <c r="A11" s="21" t="s">
        <v>108</v>
      </c>
      <c r="B11" s="21"/>
      <c r="C11" s="21"/>
      <c r="D11" s="21"/>
      <c r="E11" s="21"/>
      <c r="F11" s="21"/>
      <c r="G11" s="21"/>
      <c r="H11" s="21"/>
      <c r="I11" s="4" t="s">
        <v>2</v>
      </c>
    </row>
    <row r="12" customFormat="false" ht="15" hidden="false" customHeight="false" outlineLevel="0" collapsed="false">
      <c r="A12" s="5" t="s">
        <v>3</v>
      </c>
      <c r="B12" s="5" t="s">
        <v>4</v>
      </c>
      <c r="C12" s="5" t="s">
        <v>5</v>
      </c>
      <c r="D12" s="5" t="s">
        <v>6</v>
      </c>
      <c r="E12" s="5" t="s">
        <v>7</v>
      </c>
      <c r="F12" s="5" t="s">
        <v>8</v>
      </c>
      <c r="G12" s="5" t="s">
        <v>9</v>
      </c>
      <c r="H12" s="5" t="s">
        <v>10</v>
      </c>
      <c r="I12" s="7" t="n">
        <v>8508</v>
      </c>
    </row>
    <row r="13" customFormat="false" ht="15" hidden="false" customHeight="false" outlineLevel="0" collapsed="false">
      <c r="A13" s="8" t="n">
        <v>755.44</v>
      </c>
      <c r="B13" s="8" t="n">
        <v>759</v>
      </c>
      <c r="C13" s="8" t="n">
        <v>815.9</v>
      </c>
      <c r="D13" s="8" t="n">
        <f aca="false">(A13+B13+C13)/3</f>
        <v>776.78</v>
      </c>
      <c r="E13" s="9" t="n">
        <v>0.2</v>
      </c>
      <c r="F13" s="10" t="n">
        <v>5</v>
      </c>
      <c r="G13" s="8" t="n">
        <f aca="false">(D13/F13)/12</f>
        <v>12.9463333333333</v>
      </c>
      <c r="H13" s="8" t="n">
        <f aca="false">G13/1</f>
        <v>12.9463333333333</v>
      </c>
      <c r="I13" s="11"/>
    </row>
    <row r="14" customFormat="false" ht="13.8" hidden="false" customHeight="false" outlineLevel="0" collapsed="false">
      <c r="I14" s="11"/>
    </row>
    <row r="15" customFormat="false" ht="15" hidden="false" customHeight="false" outlineLevel="0" collapsed="false">
      <c r="A15" s="21" t="s">
        <v>109</v>
      </c>
      <c r="B15" s="21"/>
      <c r="C15" s="21"/>
      <c r="D15" s="21"/>
      <c r="E15" s="21"/>
      <c r="F15" s="21"/>
      <c r="G15" s="21"/>
      <c r="H15" s="21"/>
      <c r="I15" s="4" t="s">
        <v>2</v>
      </c>
    </row>
    <row r="16" customFormat="false" ht="15" hidden="false" customHeight="false" outlineLevel="0" collapsed="false">
      <c r="A16" s="5" t="s">
        <v>3</v>
      </c>
      <c r="B16" s="5" t="s">
        <v>4</v>
      </c>
      <c r="C16" s="5" t="s">
        <v>5</v>
      </c>
      <c r="D16" s="5" t="s">
        <v>6</v>
      </c>
      <c r="E16" s="5" t="s">
        <v>7</v>
      </c>
      <c r="F16" s="5" t="s">
        <v>8</v>
      </c>
      <c r="G16" s="5" t="s">
        <v>9</v>
      </c>
      <c r="H16" s="5" t="s">
        <v>10</v>
      </c>
      <c r="I16" s="7" t="n">
        <v>8508</v>
      </c>
    </row>
    <row r="17" customFormat="false" ht="15" hidden="false" customHeight="false" outlineLevel="0" collapsed="false">
      <c r="A17" s="8" t="n">
        <v>811.1</v>
      </c>
      <c r="B17" s="8" t="n">
        <v>930.89</v>
      </c>
      <c r="C17" s="8" t="n">
        <v>145.67</v>
      </c>
      <c r="D17" s="8" t="n">
        <f aca="false">(A17+B17+C17)/3</f>
        <v>629.22</v>
      </c>
      <c r="E17" s="9" t="n">
        <v>0.2</v>
      </c>
      <c r="F17" s="10" t="n">
        <v>5</v>
      </c>
      <c r="G17" s="8" t="n">
        <f aca="false">(D17/F17)/12</f>
        <v>10.487</v>
      </c>
      <c r="H17" s="8" t="n">
        <f aca="false">G17/1</f>
        <v>10.487</v>
      </c>
      <c r="I17" s="11"/>
    </row>
    <row r="18" customFormat="false" ht="13.8" hidden="false" customHeight="false" outlineLevel="0" collapsed="false">
      <c r="I18" s="11"/>
    </row>
    <row r="19" customFormat="false" ht="15" hidden="false" customHeight="false" outlineLevel="0" collapsed="false">
      <c r="A19" s="21" t="s">
        <v>67</v>
      </c>
      <c r="B19" s="21"/>
      <c r="C19" s="21"/>
      <c r="D19" s="21"/>
      <c r="E19" s="21"/>
      <c r="F19" s="21"/>
      <c r="G19" s="21"/>
      <c r="H19" s="21"/>
      <c r="I19" s="4" t="s">
        <v>2</v>
      </c>
    </row>
    <row r="20" customFormat="false" ht="15" hidden="false" customHeight="false" outlineLevel="0" collapsed="false">
      <c r="A20" s="5" t="s">
        <v>3</v>
      </c>
      <c r="B20" s="5" t="s">
        <v>4</v>
      </c>
      <c r="C20" s="5" t="s">
        <v>5</v>
      </c>
      <c r="D20" s="5" t="s">
        <v>6</v>
      </c>
      <c r="E20" s="5" t="s">
        <v>7</v>
      </c>
      <c r="F20" s="5" t="s">
        <v>8</v>
      </c>
      <c r="G20" s="5" t="s">
        <v>9</v>
      </c>
      <c r="H20" s="5" t="s">
        <v>10</v>
      </c>
      <c r="I20" s="7" t="s">
        <v>68</v>
      </c>
    </row>
    <row r="21" customFormat="false" ht="15" hidden="false" customHeight="false" outlineLevel="0" collapsed="false">
      <c r="A21" s="8" t="n">
        <v>76.85</v>
      </c>
      <c r="B21" s="8" t="n">
        <v>73.01</v>
      </c>
      <c r="C21" s="8" t="n">
        <v>70</v>
      </c>
      <c r="D21" s="8" t="n">
        <f aca="false">(A21+B21+C21)/3</f>
        <v>73.2866666666667</v>
      </c>
      <c r="E21" s="9" t="n">
        <v>0.5</v>
      </c>
      <c r="F21" s="10" t="n">
        <v>2</v>
      </c>
      <c r="G21" s="8" t="n">
        <f aca="false">(D21/F21)/12*1</f>
        <v>3.05361111111111</v>
      </c>
      <c r="H21" s="8" t="n">
        <f aca="false">G21</f>
        <v>3.05361111111111</v>
      </c>
      <c r="I21" s="11"/>
    </row>
    <row r="22" customFormat="false" ht="13.8" hidden="false" customHeight="false" outlineLevel="0" collapsed="false">
      <c r="I22" s="11"/>
    </row>
    <row r="23" customFormat="false" ht="15" hidden="false" customHeight="false" outlineLevel="0" collapsed="false">
      <c r="A23" s="21" t="s">
        <v>69</v>
      </c>
      <c r="B23" s="21"/>
      <c r="C23" s="21"/>
      <c r="D23" s="21"/>
      <c r="E23" s="21"/>
      <c r="F23" s="21"/>
      <c r="G23" s="21"/>
      <c r="H23" s="21"/>
      <c r="I23" s="4" t="s">
        <v>2</v>
      </c>
    </row>
    <row r="24" customFormat="false" ht="15" hidden="false" customHeight="false" outlineLevel="0" collapsed="false">
      <c r="A24" s="5" t="s">
        <v>3</v>
      </c>
      <c r="B24" s="5" t="s">
        <v>4</v>
      </c>
      <c r="C24" s="5" t="s">
        <v>5</v>
      </c>
      <c r="D24" s="5" t="s">
        <v>6</v>
      </c>
      <c r="E24" s="5" t="s">
        <v>7</v>
      </c>
      <c r="F24" s="5" t="s">
        <v>8</v>
      </c>
      <c r="G24" s="5" t="s">
        <v>9</v>
      </c>
      <c r="H24" s="5" t="s">
        <v>10</v>
      </c>
      <c r="I24" s="6"/>
    </row>
    <row r="25" customFormat="false" ht="15" hidden="false" customHeight="false" outlineLevel="0" collapsed="false">
      <c r="A25" s="8" t="n">
        <v>19.38</v>
      </c>
      <c r="B25" s="8" t="n">
        <v>26.08</v>
      </c>
      <c r="C25" s="8" t="n">
        <v>23.2</v>
      </c>
      <c r="D25" s="8" t="n">
        <f aca="false">(A25+B25+C25)/3</f>
        <v>22.8866666666667</v>
      </c>
      <c r="E25" s="9" t="n">
        <v>0.5</v>
      </c>
      <c r="F25" s="10" t="n">
        <v>2</v>
      </c>
      <c r="G25" s="8" t="n">
        <f aca="false">(D25/F25)/12</f>
        <v>0.953611111111111</v>
      </c>
      <c r="H25" s="8" t="n">
        <f aca="false">G25</f>
        <v>0.953611111111111</v>
      </c>
      <c r="I25" s="11"/>
    </row>
    <row r="26" customFormat="false" ht="13.8" hidden="false" customHeight="false" outlineLevel="0" collapsed="false">
      <c r="I26" s="11"/>
    </row>
    <row r="27" customFormat="false" ht="15" hidden="false" customHeight="false" outlineLevel="0" collapsed="false">
      <c r="A27" s="21" t="s">
        <v>70</v>
      </c>
      <c r="B27" s="21"/>
      <c r="C27" s="21"/>
      <c r="D27" s="21"/>
      <c r="E27" s="21"/>
      <c r="F27" s="21"/>
      <c r="G27" s="21"/>
      <c r="H27" s="21"/>
      <c r="I27" s="4" t="s">
        <v>2</v>
      </c>
    </row>
    <row r="28" customFormat="false" ht="15" hidden="false" customHeight="false" outlineLevel="0" collapsed="false">
      <c r="A28" s="5" t="s">
        <v>3</v>
      </c>
      <c r="B28" s="5" t="s">
        <v>4</v>
      </c>
      <c r="C28" s="5" t="s">
        <v>5</v>
      </c>
      <c r="D28" s="5" t="s">
        <v>6</v>
      </c>
      <c r="E28" s="5" t="s">
        <v>7</v>
      </c>
      <c r="F28" s="5" t="s">
        <v>8</v>
      </c>
      <c r="G28" s="5" t="s">
        <v>9</v>
      </c>
      <c r="H28" s="5" t="s">
        <v>10</v>
      </c>
      <c r="I28" s="7" t="n">
        <v>8201</v>
      </c>
    </row>
    <row r="29" customFormat="false" ht="15" hidden="false" customHeight="false" outlineLevel="0" collapsed="false">
      <c r="A29" s="8" t="n">
        <v>12.21</v>
      </c>
      <c r="B29" s="8" t="n">
        <v>12.21</v>
      </c>
      <c r="C29" s="8" t="n">
        <v>12.21</v>
      </c>
      <c r="D29" s="8" t="n">
        <f aca="false">(A29+B29+C29)/3</f>
        <v>12.21</v>
      </c>
      <c r="E29" s="9" t="n">
        <v>0.5</v>
      </c>
      <c r="F29" s="28" t="n">
        <v>2</v>
      </c>
      <c r="G29" s="8" t="n">
        <f aca="false">(D29/F29)/12</f>
        <v>0.50875</v>
      </c>
      <c r="H29" s="8" t="n">
        <f aca="false">G29</f>
        <v>0.50875</v>
      </c>
      <c r="I29" s="11"/>
    </row>
    <row r="30" customFormat="false" ht="13.8" hidden="false" customHeight="false" outlineLevel="0" collapsed="false">
      <c r="I30" s="11"/>
    </row>
    <row r="31" customFormat="false" ht="15" hidden="false" customHeight="false" outlineLevel="0" collapsed="false">
      <c r="A31" s="21" t="s">
        <v>71</v>
      </c>
      <c r="B31" s="21"/>
      <c r="C31" s="21"/>
      <c r="D31" s="21"/>
      <c r="E31" s="21"/>
      <c r="F31" s="21"/>
      <c r="G31" s="21"/>
      <c r="H31" s="21"/>
      <c r="I31" s="4" t="s">
        <v>2</v>
      </c>
    </row>
    <row r="32" customFormat="false" ht="15" hidden="false" customHeight="false" outlineLevel="0" collapsed="false">
      <c r="A32" s="5" t="s">
        <v>3</v>
      </c>
      <c r="B32" s="5" t="s">
        <v>4</v>
      </c>
      <c r="C32" s="5" t="s">
        <v>5</v>
      </c>
      <c r="D32" s="5" t="s">
        <v>6</v>
      </c>
      <c r="E32" s="5" t="s">
        <v>7</v>
      </c>
      <c r="F32" s="5" t="s">
        <v>8</v>
      </c>
      <c r="G32" s="5" t="s">
        <v>9</v>
      </c>
      <c r="H32" s="5" t="s">
        <v>9</v>
      </c>
      <c r="I32" s="7" t="n">
        <v>8201</v>
      </c>
    </row>
    <row r="33" customFormat="false" ht="15" hidden="false" customHeight="false" outlineLevel="0" collapsed="false">
      <c r="A33" s="8" t="n">
        <v>25.54</v>
      </c>
      <c r="B33" s="8" t="n">
        <v>25.54</v>
      </c>
      <c r="C33" s="8" t="n">
        <v>33.24</v>
      </c>
      <c r="D33" s="8" t="n">
        <f aca="false">(A33+B33+C33)/3</f>
        <v>28.1066666666667</v>
      </c>
      <c r="E33" s="9" t="n">
        <v>0.5</v>
      </c>
      <c r="F33" s="10" t="n">
        <v>2</v>
      </c>
      <c r="G33" s="8" t="n">
        <f aca="false">(D33/F33)/12</f>
        <v>1.17111111111111</v>
      </c>
      <c r="H33" s="8" t="n">
        <f aca="false">G33</f>
        <v>1.17111111111111</v>
      </c>
      <c r="I33" s="11"/>
    </row>
    <row r="34" customFormat="false" ht="15" hidden="false" customHeight="false" outlineLevel="0" collapsed="false">
      <c r="A34" s="8"/>
      <c r="B34" s="8"/>
      <c r="C34" s="8"/>
      <c r="D34" s="8"/>
      <c r="E34" s="9"/>
      <c r="F34" s="10"/>
      <c r="G34" s="8"/>
      <c r="H34" s="8"/>
      <c r="I34" s="11"/>
    </row>
    <row r="35" customFormat="false" ht="15" hidden="false" customHeight="false" outlineLevel="0" collapsed="false">
      <c r="A35" s="21" t="s">
        <v>104</v>
      </c>
      <c r="B35" s="21"/>
      <c r="C35" s="21"/>
      <c r="D35" s="21"/>
      <c r="E35" s="21"/>
      <c r="F35" s="21"/>
      <c r="G35" s="21"/>
      <c r="H35" s="21"/>
      <c r="I35" s="4" t="s">
        <v>2</v>
      </c>
    </row>
    <row r="36" customFormat="false" ht="15" hidden="false" customHeight="false" outlineLevel="0" collapsed="false">
      <c r="A36" s="5" t="s">
        <v>3</v>
      </c>
      <c r="B36" s="5" t="s">
        <v>4</v>
      </c>
      <c r="C36" s="5" t="s">
        <v>5</v>
      </c>
      <c r="D36" s="5" t="s">
        <v>6</v>
      </c>
      <c r="E36" s="5" t="s">
        <v>7</v>
      </c>
      <c r="F36" s="5" t="s">
        <v>8</v>
      </c>
      <c r="G36" s="5" t="s">
        <v>9</v>
      </c>
      <c r="H36" s="5" t="s">
        <v>10</v>
      </c>
      <c r="I36" s="7" t="n">
        <v>8201</v>
      </c>
    </row>
    <row r="37" customFormat="false" ht="15" hidden="false" customHeight="false" outlineLevel="0" collapsed="false">
      <c r="A37" s="8" t="n">
        <v>26.56</v>
      </c>
      <c r="B37" s="8" t="n">
        <v>26.51</v>
      </c>
      <c r="C37" s="8" t="n">
        <v>37.99</v>
      </c>
      <c r="D37" s="8" t="n">
        <f aca="false">(A37+B37+C37)/3</f>
        <v>30.3533333333333</v>
      </c>
      <c r="E37" s="9" t="n">
        <v>0.5</v>
      </c>
      <c r="F37" s="10" t="n">
        <v>2</v>
      </c>
      <c r="G37" s="8" t="n">
        <f aca="false">(D37/F37)/12</f>
        <v>1.26472222222222</v>
      </c>
      <c r="H37" s="8" t="n">
        <f aca="false">G37</f>
        <v>1.26472222222222</v>
      </c>
      <c r="I37" s="11"/>
    </row>
    <row r="38" customFormat="false" ht="13.8" hidden="false" customHeight="false" outlineLevel="0" collapsed="false">
      <c r="I38" s="11"/>
    </row>
    <row r="39" customFormat="false" ht="15" hidden="false" customHeight="false" outlineLevel="0" collapsed="false">
      <c r="A39" s="21" t="s">
        <v>105</v>
      </c>
      <c r="B39" s="21"/>
      <c r="C39" s="21"/>
      <c r="D39" s="21"/>
      <c r="E39" s="21"/>
      <c r="F39" s="21"/>
      <c r="G39" s="21"/>
      <c r="H39" s="21"/>
      <c r="I39" s="4" t="s">
        <v>2</v>
      </c>
    </row>
    <row r="40" customFormat="false" ht="15" hidden="false" customHeight="false" outlineLevel="0" collapsed="false">
      <c r="A40" s="5" t="s">
        <v>3</v>
      </c>
      <c r="B40" s="5" t="s">
        <v>4</v>
      </c>
      <c r="C40" s="5" t="s">
        <v>5</v>
      </c>
      <c r="D40" s="5" t="s">
        <v>6</v>
      </c>
      <c r="E40" s="5" t="s">
        <v>7</v>
      </c>
      <c r="F40" s="5" t="s">
        <v>8</v>
      </c>
      <c r="G40" s="5" t="s">
        <v>9</v>
      </c>
      <c r="H40" s="5" t="s">
        <v>10</v>
      </c>
      <c r="I40" s="7" t="n">
        <v>8201</v>
      </c>
    </row>
    <row r="41" customFormat="false" ht="15" hidden="false" customHeight="false" outlineLevel="0" collapsed="false">
      <c r="A41" s="8" t="n">
        <v>18.88</v>
      </c>
      <c r="B41" s="8" t="n">
        <v>40</v>
      </c>
      <c r="C41" s="8" t="n">
        <v>18.9</v>
      </c>
      <c r="D41" s="8" t="n">
        <f aca="false">(A41+B41+C41)/3</f>
        <v>25.9266666666667</v>
      </c>
      <c r="E41" s="9" t="n">
        <v>0.5</v>
      </c>
      <c r="F41" s="10" t="n">
        <v>2</v>
      </c>
      <c r="G41" s="8" t="n">
        <f aca="false">(D41/F41)/12</f>
        <v>1.08027777777778</v>
      </c>
      <c r="H41" s="8" t="n">
        <f aca="false">G41</f>
        <v>1.08027777777778</v>
      </c>
      <c r="I41" s="11"/>
    </row>
    <row r="42" customFormat="false" ht="15" hidden="false" customHeight="false" outlineLevel="0" collapsed="false">
      <c r="A42" s="8"/>
      <c r="B42" s="8"/>
      <c r="C42" s="8"/>
      <c r="D42" s="8"/>
      <c r="E42" s="9"/>
      <c r="F42" s="9"/>
      <c r="G42" s="8"/>
      <c r="H42" s="8"/>
      <c r="I42" s="11"/>
    </row>
    <row r="43" customFormat="false" ht="15" hidden="false" customHeight="false" outlineLevel="0" collapsed="false">
      <c r="A43" s="21" t="s">
        <v>48</v>
      </c>
      <c r="B43" s="21"/>
      <c r="C43" s="21"/>
      <c r="D43" s="21"/>
      <c r="E43" s="21"/>
      <c r="F43" s="21"/>
      <c r="G43" s="21"/>
      <c r="H43" s="21"/>
      <c r="I43" s="4" t="s">
        <v>2</v>
      </c>
    </row>
    <row r="44" customFormat="false" ht="15" hidden="false" customHeight="false" outlineLevel="0" collapsed="false">
      <c r="A44" s="5" t="s">
        <v>3</v>
      </c>
      <c r="B44" s="5" t="s">
        <v>4</v>
      </c>
      <c r="C44" s="5" t="s">
        <v>5</v>
      </c>
      <c r="D44" s="5" t="s">
        <v>6</v>
      </c>
      <c r="E44" s="5" t="s">
        <v>7</v>
      </c>
      <c r="F44" s="5" t="s">
        <v>8</v>
      </c>
      <c r="G44" s="5" t="s">
        <v>9</v>
      </c>
      <c r="H44" s="5" t="s">
        <v>10</v>
      </c>
      <c r="I44" s="7"/>
    </row>
    <row r="45" customFormat="false" ht="15" hidden="false" customHeight="false" outlineLevel="0" collapsed="false">
      <c r="A45" s="25" t="n">
        <v>4.459</v>
      </c>
      <c r="B45" s="25" t="n">
        <v>4.459</v>
      </c>
      <c r="C45" s="25" t="n">
        <v>4.4</v>
      </c>
      <c r="D45" s="25" t="n">
        <f aca="false">(A45+B45+C45)/3</f>
        <v>4.43933333333333</v>
      </c>
      <c r="E45" s="26" t="n">
        <v>1</v>
      </c>
      <c r="F45" s="27" t="n">
        <v>0</v>
      </c>
      <c r="G45" s="25" t="n">
        <f aca="false">D45*325</f>
        <v>1442.78333333333</v>
      </c>
      <c r="H45" s="25" t="n">
        <f aca="false">G45</f>
        <v>1442.78333333333</v>
      </c>
      <c r="I45" s="11"/>
    </row>
    <row r="46" customFormat="false" ht="15" hidden="false" customHeight="false" outlineLevel="0" collapsed="false">
      <c r="A46" s="8"/>
      <c r="B46" s="8"/>
      <c r="C46" s="8"/>
      <c r="D46" s="8"/>
      <c r="E46" s="9"/>
      <c r="F46" s="9"/>
      <c r="G46" s="8"/>
      <c r="H46" s="8"/>
      <c r="I46" s="11"/>
    </row>
    <row r="47" customFormat="false" ht="15" hidden="false" customHeight="false" outlineLevel="0" collapsed="false">
      <c r="A47" s="21" t="s">
        <v>75</v>
      </c>
      <c r="B47" s="21"/>
      <c r="C47" s="21"/>
      <c r="D47" s="21"/>
      <c r="E47" s="21"/>
      <c r="F47" s="21"/>
      <c r="G47" s="21"/>
      <c r="H47" s="21"/>
      <c r="I47" s="4" t="s">
        <v>2</v>
      </c>
    </row>
    <row r="48" customFormat="false" ht="15" hidden="false" customHeight="false" outlineLevel="0" collapsed="false">
      <c r="A48" s="5" t="s">
        <v>3</v>
      </c>
      <c r="B48" s="5" t="s">
        <v>4</v>
      </c>
      <c r="C48" s="5" t="s">
        <v>5</v>
      </c>
      <c r="D48" s="5" t="s">
        <v>6</v>
      </c>
      <c r="E48" s="5" t="s">
        <v>7</v>
      </c>
      <c r="F48" s="5" t="s">
        <v>8</v>
      </c>
      <c r="G48" s="5" t="s">
        <v>9</v>
      </c>
      <c r="H48" s="5" t="s">
        <v>10</v>
      </c>
      <c r="I48" s="7"/>
    </row>
    <row r="49" customFormat="false" ht="15" hidden="false" customHeight="false" outlineLevel="0" collapsed="false">
      <c r="A49" s="8" t="n">
        <v>14.99</v>
      </c>
      <c r="B49" s="8" t="n">
        <v>25.8</v>
      </c>
      <c r="C49" s="8" t="n">
        <v>14.99</v>
      </c>
      <c r="D49" s="8" t="n">
        <f aca="false">(A49+B49+C49)/3</f>
        <v>18.5933333333333</v>
      </c>
      <c r="E49" s="9" t="n">
        <v>1</v>
      </c>
      <c r="F49" s="10" t="n">
        <v>0</v>
      </c>
      <c r="G49" s="8" t="n">
        <f aca="false">D49*65</f>
        <v>1208.56666666667</v>
      </c>
      <c r="H49" s="8" t="n">
        <f aca="false">G49</f>
        <v>1208.56666666667</v>
      </c>
      <c r="I49" s="11"/>
    </row>
    <row r="50" customFormat="false" ht="15" hidden="false" customHeight="false" outlineLevel="0" collapsed="false">
      <c r="A50" s="8"/>
      <c r="B50" s="8"/>
      <c r="C50" s="8"/>
      <c r="D50" s="8"/>
      <c r="E50" s="9"/>
      <c r="F50" s="9"/>
      <c r="G50" s="8"/>
      <c r="H50" s="8"/>
      <c r="I50" s="11"/>
    </row>
    <row r="51" customFormat="false" ht="15" hidden="false" customHeight="false" outlineLevel="0" collapsed="false">
      <c r="A51" s="21" t="s">
        <v>76</v>
      </c>
      <c r="B51" s="21"/>
      <c r="C51" s="21"/>
      <c r="D51" s="21"/>
      <c r="E51" s="21"/>
      <c r="F51" s="21"/>
      <c r="G51" s="21"/>
      <c r="H51" s="21"/>
      <c r="I51" s="4" t="s">
        <v>2</v>
      </c>
    </row>
    <row r="52" customFormat="false" ht="15" hidden="false" customHeight="false" outlineLevel="0" collapsed="false">
      <c r="A52" s="5" t="s">
        <v>3</v>
      </c>
      <c r="B52" s="5" t="s">
        <v>4</v>
      </c>
      <c r="C52" s="5" t="s">
        <v>5</v>
      </c>
      <c r="D52" s="5" t="s">
        <v>6</v>
      </c>
      <c r="E52" s="5" t="s">
        <v>7</v>
      </c>
      <c r="F52" s="5" t="s">
        <v>8</v>
      </c>
      <c r="G52" s="5" t="s">
        <v>9</v>
      </c>
      <c r="H52" s="5" t="s">
        <v>10</v>
      </c>
      <c r="I52" s="7"/>
    </row>
    <row r="53" customFormat="false" ht="15" hidden="false" customHeight="false" outlineLevel="0" collapsed="false">
      <c r="A53" s="8" t="n">
        <v>6.49</v>
      </c>
      <c r="B53" s="8" t="n">
        <v>11.3</v>
      </c>
      <c r="C53" s="8" t="n">
        <v>10.59</v>
      </c>
      <c r="D53" s="8" t="n">
        <f aca="false">(A53+B53+C53)/3</f>
        <v>9.46</v>
      </c>
      <c r="E53" s="9" t="n">
        <v>1</v>
      </c>
      <c r="F53" s="10" t="n">
        <v>1</v>
      </c>
      <c r="G53" s="8" t="n">
        <f aca="false">(D53/F53)/12</f>
        <v>0.788333333333333</v>
      </c>
      <c r="H53" s="8" t="n">
        <f aca="false">G53</f>
        <v>0.788333333333333</v>
      </c>
      <c r="I53" s="11"/>
    </row>
    <row r="54" customFormat="false" ht="15" hidden="false" customHeight="false" outlineLevel="0" collapsed="false">
      <c r="A54" s="8"/>
      <c r="B54" s="8"/>
      <c r="C54" s="8"/>
      <c r="D54" s="8"/>
      <c r="E54" s="9"/>
      <c r="F54" s="9"/>
      <c r="G54" s="8"/>
      <c r="H54" s="8"/>
      <c r="I54" s="11"/>
    </row>
    <row r="55" customFormat="false" ht="15" hidden="false" customHeight="false" outlineLevel="0" collapsed="false">
      <c r="A55" s="21" t="s">
        <v>77</v>
      </c>
      <c r="B55" s="21"/>
      <c r="C55" s="21"/>
      <c r="D55" s="21"/>
      <c r="E55" s="21"/>
      <c r="F55" s="21"/>
      <c r="G55" s="21"/>
      <c r="H55" s="21"/>
      <c r="I55" s="4" t="s">
        <v>2</v>
      </c>
    </row>
    <row r="56" customFormat="false" ht="15" hidden="false" customHeight="false" outlineLevel="0" collapsed="false">
      <c r="A56" s="5" t="s">
        <v>3</v>
      </c>
      <c r="B56" s="5" t="s">
        <v>4</v>
      </c>
      <c r="C56" s="5" t="s">
        <v>5</v>
      </c>
      <c r="D56" s="5" t="s">
        <v>6</v>
      </c>
      <c r="E56" s="5" t="s">
        <v>7</v>
      </c>
      <c r="F56" s="5" t="s">
        <v>8</v>
      </c>
      <c r="G56" s="5" t="s">
        <v>9</v>
      </c>
      <c r="H56" s="5" t="s">
        <v>10</v>
      </c>
      <c r="I56" s="6"/>
    </row>
    <row r="57" customFormat="false" ht="15" hidden="false" customHeight="false" outlineLevel="0" collapsed="false">
      <c r="A57" s="8" t="n">
        <v>9.92</v>
      </c>
      <c r="B57" s="8" t="n">
        <v>43.94</v>
      </c>
      <c r="C57" s="8" t="n">
        <v>31.9</v>
      </c>
      <c r="D57" s="8" t="n">
        <f aca="false">(A57+B57+C57)/3</f>
        <v>28.5866666666667</v>
      </c>
      <c r="E57" s="9" t="n">
        <v>1</v>
      </c>
      <c r="F57" s="10" t="n">
        <v>1</v>
      </c>
      <c r="G57" s="8" t="n">
        <f aca="false">(D57/F57)/12</f>
        <v>2.38222222222222</v>
      </c>
      <c r="H57" s="8" t="n">
        <f aca="false">G57</f>
        <v>2.38222222222222</v>
      </c>
      <c r="I57" s="11"/>
    </row>
    <row r="58" customFormat="false" ht="15" hidden="false" customHeight="false" outlineLevel="0" collapsed="false">
      <c r="A58" s="8"/>
      <c r="B58" s="8"/>
      <c r="C58" s="8"/>
      <c r="D58" s="8"/>
      <c r="E58" s="9"/>
      <c r="F58" s="9"/>
      <c r="G58" s="8"/>
      <c r="H58" s="8"/>
      <c r="I58" s="11"/>
    </row>
    <row r="59" customFormat="false" ht="15" hidden="false" customHeight="false" outlineLevel="0" collapsed="false">
      <c r="A59" s="21" t="s">
        <v>29</v>
      </c>
      <c r="B59" s="21"/>
      <c r="C59" s="21"/>
      <c r="D59" s="21"/>
      <c r="E59" s="21"/>
      <c r="F59" s="21"/>
      <c r="G59" s="21"/>
      <c r="H59" s="21"/>
      <c r="I59" s="4" t="s">
        <v>2</v>
      </c>
    </row>
    <row r="60" customFormat="false" ht="15" hidden="false" customHeight="false" outlineLevel="0" collapsed="false">
      <c r="A60" s="5" t="s">
        <v>3</v>
      </c>
      <c r="B60" s="5" t="s">
        <v>4</v>
      </c>
      <c r="C60" s="5" t="s">
        <v>5</v>
      </c>
      <c r="D60" s="5" t="s">
        <v>6</v>
      </c>
      <c r="E60" s="5" t="s">
        <v>7</v>
      </c>
      <c r="F60" s="5" t="s">
        <v>8</v>
      </c>
      <c r="G60" s="5" t="s">
        <v>9</v>
      </c>
      <c r="H60" s="5" t="s">
        <v>10</v>
      </c>
      <c r="I60" s="7"/>
    </row>
    <row r="61" customFormat="false" ht="15" hidden="false" customHeight="false" outlineLevel="0" collapsed="false">
      <c r="A61" s="8" t="n">
        <v>3.9</v>
      </c>
      <c r="B61" s="8" t="n">
        <v>11</v>
      </c>
      <c r="C61" s="8" t="n">
        <v>4.24</v>
      </c>
      <c r="D61" s="8" t="n">
        <f aca="false">(A61+B61+C61)/3</f>
        <v>6.38</v>
      </c>
      <c r="E61" s="9" t="n">
        <v>1</v>
      </c>
      <c r="F61" s="10" t="n">
        <v>1</v>
      </c>
      <c r="G61" s="8" t="n">
        <f aca="false">(D61/F61)/12</f>
        <v>0.531666666666667</v>
      </c>
      <c r="H61" s="8" t="n">
        <f aca="false">G61</f>
        <v>0.531666666666667</v>
      </c>
      <c r="I61" s="11"/>
    </row>
    <row r="62" customFormat="false" ht="15" hidden="false" customHeight="false" outlineLevel="0" collapsed="false">
      <c r="A62" s="8"/>
      <c r="B62" s="8"/>
      <c r="C62" s="8"/>
      <c r="D62" s="8"/>
      <c r="E62" s="9"/>
      <c r="F62" s="10"/>
      <c r="G62" s="8"/>
      <c r="H62" s="8"/>
      <c r="I62" s="11"/>
    </row>
    <row r="63" customFormat="false" ht="15" hidden="false" customHeight="false" outlineLevel="0" collapsed="false">
      <c r="A63" s="21" t="s">
        <v>30</v>
      </c>
      <c r="B63" s="21"/>
      <c r="C63" s="21"/>
      <c r="D63" s="21"/>
      <c r="E63" s="21"/>
      <c r="F63" s="21"/>
      <c r="G63" s="21"/>
      <c r="H63" s="21"/>
      <c r="I63" s="4" t="s">
        <v>2</v>
      </c>
    </row>
    <row r="64" customFormat="false" ht="15" hidden="false" customHeight="false" outlineLevel="0" collapsed="false">
      <c r="A64" s="5" t="s">
        <v>3</v>
      </c>
      <c r="B64" s="5" t="s">
        <v>4</v>
      </c>
      <c r="C64" s="5" t="s">
        <v>5</v>
      </c>
      <c r="D64" s="5" t="s">
        <v>6</v>
      </c>
      <c r="E64" s="5" t="s">
        <v>7</v>
      </c>
      <c r="F64" s="5" t="s">
        <v>8</v>
      </c>
      <c r="G64" s="5" t="s">
        <v>9</v>
      </c>
      <c r="H64" s="5" t="s">
        <v>10</v>
      </c>
      <c r="I64" s="11"/>
    </row>
    <row r="65" customFormat="false" ht="15" hidden="false" customHeight="false" outlineLevel="0" collapsed="false">
      <c r="A65" s="8" t="n">
        <v>1.31</v>
      </c>
      <c r="B65" s="8" t="n">
        <v>1.17</v>
      </c>
      <c r="C65" s="8" t="n">
        <v>1.61</v>
      </c>
      <c r="D65" s="8" t="n">
        <f aca="false">(A65+B65+C65)/3</f>
        <v>1.36333333333333</v>
      </c>
      <c r="E65" s="9" t="n">
        <v>1</v>
      </c>
      <c r="F65" s="10" t="n">
        <v>1</v>
      </c>
      <c r="G65" s="8" t="n">
        <f aca="false">(D65/F65)/12*104</f>
        <v>11.8155555555556</v>
      </c>
      <c r="H65" s="8" t="n">
        <f aca="false">G65</f>
        <v>11.8155555555556</v>
      </c>
      <c r="I65" s="11"/>
    </row>
    <row r="66" customFormat="false" ht="15" hidden="false" customHeight="false" outlineLevel="0" collapsed="false">
      <c r="A66" s="8"/>
      <c r="B66" s="8"/>
      <c r="C66" s="8"/>
      <c r="D66" s="8"/>
      <c r="E66" s="9"/>
      <c r="F66" s="9"/>
      <c r="G66" s="8"/>
      <c r="H66" s="8"/>
      <c r="I66" s="11"/>
    </row>
    <row r="67" customFormat="false" ht="15" hidden="false" customHeight="false" outlineLevel="0" collapsed="false">
      <c r="A67" s="21" t="s">
        <v>78</v>
      </c>
      <c r="B67" s="21"/>
      <c r="C67" s="21"/>
      <c r="D67" s="21"/>
      <c r="E67" s="21"/>
      <c r="F67" s="21"/>
      <c r="G67" s="21"/>
      <c r="H67" s="21"/>
      <c r="I67" s="4" t="s">
        <v>2</v>
      </c>
    </row>
    <row r="68" customFormat="false" ht="15" hidden="false" customHeight="false" outlineLevel="0" collapsed="false">
      <c r="A68" s="5" t="s">
        <v>3</v>
      </c>
      <c r="B68" s="5" t="s">
        <v>4</v>
      </c>
      <c r="C68" s="5" t="s">
        <v>5</v>
      </c>
      <c r="D68" s="5" t="s">
        <v>6</v>
      </c>
      <c r="E68" s="5" t="s">
        <v>7</v>
      </c>
      <c r="F68" s="5" t="s">
        <v>8</v>
      </c>
      <c r="G68" s="5" t="s">
        <v>9</v>
      </c>
      <c r="H68" s="5" t="s">
        <v>10</v>
      </c>
      <c r="I68" s="7"/>
    </row>
    <row r="69" customFormat="false" ht="15" hidden="false" customHeight="false" outlineLevel="0" collapsed="false">
      <c r="A69" s="8" t="n">
        <v>9.79</v>
      </c>
      <c r="B69" s="8" t="n">
        <v>8.46</v>
      </c>
      <c r="C69" s="8" t="n">
        <v>8.84</v>
      </c>
      <c r="D69" s="8" t="n">
        <f aca="false">(A69+B69+C69)/3</f>
        <v>9.03</v>
      </c>
      <c r="E69" s="9" t="n">
        <v>1</v>
      </c>
      <c r="F69" s="10" t="n">
        <v>1</v>
      </c>
      <c r="G69" s="8" t="n">
        <f aca="false">(D69/F69)/12*26</f>
        <v>19.565</v>
      </c>
      <c r="H69" s="8" t="n">
        <f aca="false">G69</f>
        <v>19.565</v>
      </c>
      <c r="I69" s="11"/>
    </row>
    <row r="70" customFormat="false" ht="15" hidden="false" customHeight="false" outlineLevel="0" collapsed="false">
      <c r="A70" s="8"/>
      <c r="B70" s="8"/>
      <c r="C70" s="8"/>
      <c r="D70" s="8"/>
      <c r="E70" s="9"/>
      <c r="F70" s="9"/>
      <c r="G70" s="8"/>
      <c r="H70" s="8"/>
      <c r="I70" s="11"/>
    </row>
    <row r="71" customFormat="false" ht="15" hidden="false" customHeight="false" outlineLevel="0" collapsed="false">
      <c r="A71" s="21" t="s">
        <v>79</v>
      </c>
      <c r="B71" s="21"/>
      <c r="C71" s="21"/>
      <c r="D71" s="21"/>
      <c r="E71" s="21"/>
      <c r="F71" s="21"/>
      <c r="G71" s="21"/>
      <c r="H71" s="21"/>
      <c r="I71" s="4" t="s">
        <v>2</v>
      </c>
    </row>
    <row r="72" customFormat="false" ht="15" hidden="false" customHeight="false" outlineLevel="0" collapsed="false">
      <c r="A72" s="5" t="s">
        <v>3</v>
      </c>
      <c r="B72" s="5" t="s">
        <v>4</v>
      </c>
      <c r="C72" s="5" t="s">
        <v>5</v>
      </c>
      <c r="D72" s="5" t="s">
        <v>6</v>
      </c>
      <c r="E72" s="5" t="s">
        <v>7</v>
      </c>
      <c r="F72" s="5" t="s">
        <v>8</v>
      </c>
      <c r="G72" s="5" t="s">
        <v>9</v>
      </c>
      <c r="H72" s="5" t="s">
        <v>10</v>
      </c>
      <c r="I72" s="7"/>
    </row>
    <row r="73" customFormat="false" ht="15" hidden="false" customHeight="false" outlineLevel="0" collapsed="false">
      <c r="A73" s="8" t="n">
        <v>40</v>
      </c>
      <c r="B73" s="8" t="n">
        <v>32.92</v>
      </c>
      <c r="C73" s="8" t="n">
        <v>91.08</v>
      </c>
      <c r="D73" s="8" t="n">
        <f aca="false">(A73+B73+C73)/3</f>
        <v>54.6666666666667</v>
      </c>
      <c r="E73" s="9" t="n">
        <v>1</v>
      </c>
      <c r="F73" s="10" t="n">
        <v>1</v>
      </c>
      <c r="G73" s="8" t="n">
        <f aca="false">(D73/F73)/12*4</f>
        <v>18.2222222222222</v>
      </c>
      <c r="H73" s="8" t="n">
        <f aca="false">G73</f>
        <v>18.2222222222222</v>
      </c>
      <c r="I73" s="11"/>
    </row>
    <row r="74" customFormat="false" ht="15" hidden="false" customHeight="false" outlineLevel="0" collapsed="false">
      <c r="A74" s="8"/>
      <c r="B74" s="8"/>
      <c r="C74" s="8"/>
      <c r="D74" s="8"/>
      <c r="E74" s="9"/>
      <c r="F74" s="10"/>
      <c r="G74" s="8"/>
      <c r="H74" s="8"/>
      <c r="I74" s="11"/>
    </row>
    <row r="75" customFormat="false" ht="15" hidden="false" customHeight="false" outlineLevel="0" collapsed="false">
      <c r="A75" s="21" t="s">
        <v>16</v>
      </c>
      <c r="B75" s="21"/>
      <c r="C75" s="21"/>
      <c r="D75" s="21"/>
      <c r="E75" s="21"/>
      <c r="F75" s="21"/>
      <c r="G75" s="21"/>
      <c r="H75" s="21"/>
      <c r="I75" s="4" t="s">
        <v>2</v>
      </c>
    </row>
    <row r="76" customFormat="false" ht="15" hidden="false" customHeight="false" outlineLevel="0" collapsed="false">
      <c r="A76" s="5" t="s">
        <v>3</v>
      </c>
      <c r="B76" s="5" t="s">
        <v>4</v>
      </c>
      <c r="C76" s="5" t="s">
        <v>5</v>
      </c>
      <c r="D76" s="5" t="s">
        <v>6</v>
      </c>
      <c r="E76" s="5" t="s">
        <v>7</v>
      </c>
      <c r="F76" s="5" t="s">
        <v>8</v>
      </c>
      <c r="G76" s="5" t="s">
        <v>9</v>
      </c>
      <c r="H76" s="5" t="s">
        <v>10</v>
      </c>
      <c r="I76" s="6"/>
    </row>
    <row r="77" customFormat="false" ht="15" hidden="false" customHeight="false" outlineLevel="0" collapsed="false">
      <c r="A77" s="8" t="n">
        <v>75.16</v>
      </c>
      <c r="B77" s="8" t="n">
        <v>39.9</v>
      </c>
      <c r="C77" s="8" t="n">
        <v>72.9</v>
      </c>
      <c r="D77" s="8" t="n">
        <f aca="false">(A77+B77+C77)/3</f>
        <v>62.6533333333333</v>
      </c>
      <c r="E77" s="9" t="n">
        <v>1</v>
      </c>
      <c r="F77" s="10" t="n">
        <v>1</v>
      </c>
      <c r="G77" s="8" t="n">
        <f aca="false">(D77/F77)/12</f>
        <v>5.22111111111111</v>
      </c>
      <c r="H77" s="8" t="n">
        <f aca="false">G77</f>
        <v>5.22111111111111</v>
      </c>
      <c r="I77" s="11"/>
    </row>
    <row r="78" customFormat="false" ht="15" hidden="false" customHeight="false" outlineLevel="0" collapsed="false">
      <c r="A78" s="8"/>
      <c r="B78" s="8"/>
      <c r="C78" s="8"/>
      <c r="D78" s="8"/>
      <c r="E78" s="9"/>
      <c r="F78" s="9"/>
      <c r="G78" s="8"/>
      <c r="H78" s="8"/>
      <c r="I78" s="11"/>
    </row>
    <row r="79" customFormat="false" ht="15" hidden="false" customHeight="false" outlineLevel="0" collapsed="false">
      <c r="A79" s="21" t="s">
        <v>80</v>
      </c>
      <c r="B79" s="21"/>
      <c r="C79" s="21"/>
      <c r="D79" s="21"/>
      <c r="E79" s="21"/>
      <c r="F79" s="21"/>
      <c r="G79" s="21"/>
      <c r="H79" s="21"/>
      <c r="I79" s="4" t="s">
        <v>2</v>
      </c>
    </row>
    <row r="80" customFormat="false" ht="15" hidden="false" customHeight="false" outlineLevel="0" collapsed="false">
      <c r="A80" s="5" t="s">
        <v>3</v>
      </c>
      <c r="B80" s="5" t="s">
        <v>4</v>
      </c>
      <c r="C80" s="5" t="s">
        <v>5</v>
      </c>
      <c r="D80" s="5" t="s">
        <v>6</v>
      </c>
      <c r="E80" s="5" t="s">
        <v>7</v>
      </c>
      <c r="F80" s="5" t="s">
        <v>8</v>
      </c>
      <c r="G80" s="5" t="s">
        <v>9</v>
      </c>
      <c r="H80" s="5" t="s">
        <v>10</v>
      </c>
      <c r="I80" s="7"/>
    </row>
    <row r="81" customFormat="false" ht="15" hidden="false" customHeight="false" outlineLevel="0" collapsed="false">
      <c r="A81" s="8" t="n">
        <v>37.04</v>
      </c>
      <c r="B81" s="8" t="n">
        <v>23.43</v>
      </c>
      <c r="C81" s="8" t="n">
        <v>18.7</v>
      </c>
      <c r="D81" s="8" t="n">
        <f aca="false">(A81+B81+C81)/3</f>
        <v>26.39</v>
      </c>
      <c r="E81" s="9" t="n">
        <v>1</v>
      </c>
      <c r="F81" s="10" t="n">
        <v>1</v>
      </c>
      <c r="G81" s="8" t="n">
        <f aca="false">(D81/F81)/12</f>
        <v>2.19916666666667</v>
      </c>
      <c r="H81" s="8" t="n">
        <f aca="false">G81</f>
        <v>2.19916666666667</v>
      </c>
      <c r="I81" s="11"/>
    </row>
    <row r="82" customFormat="false" ht="15" hidden="false" customHeight="false" outlineLevel="0" collapsed="false">
      <c r="A82" s="8"/>
      <c r="B82" s="8"/>
      <c r="C82" s="8"/>
      <c r="D82" s="8"/>
      <c r="E82" s="9"/>
      <c r="F82" s="9"/>
      <c r="G82" s="8"/>
      <c r="H82" s="8"/>
      <c r="I82" s="11"/>
    </row>
    <row r="83" customFormat="false" ht="15" hidden="false" customHeight="false" outlineLevel="0" collapsed="false">
      <c r="A83" s="21" t="s">
        <v>83</v>
      </c>
      <c r="B83" s="21"/>
      <c r="C83" s="21"/>
      <c r="D83" s="21"/>
      <c r="E83" s="21"/>
      <c r="F83" s="21"/>
      <c r="G83" s="21"/>
      <c r="H83" s="21"/>
      <c r="I83" s="4" t="s">
        <v>2</v>
      </c>
    </row>
    <row r="84" customFormat="false" ht="15" hidden="false" customHeight="false" outlineLevel="0" collapsed="false">
      <c r="A84" s="5" t="s">
        <v>3</v>
      </c>
      <c r="B84" s="5" t="s">
        <v>4</v>
      </c>
      <c r="C84" s="5" t="s">
        <v>5</v>
      </c>
      <c r="D84" s="5" t="s">
        <v>6</v>
      </c>
      <c r="E84" s="5" t="s">
        <v>7</v>
      </c>
      <c r="F84" s="6" t="s">
        <v>8</v>
      </c>
      <c r="G84" s="5" t="s">
        <v>9</v>
      </c>
      <c r="H84" s="5" t="s">
        <v>10</v>
      </c>
      <c r="I84" s="6" t="n">
        <v>3926</v>
      </c>
    </row>
    <row r="85" customFormat="false" ht="15" hidden="false" customHeight="false" outlineLevel="0" collapsed="false">
      <c r="A85" s="8" t="n">
        <v>23.8</v>
      </c>
      <c r="B85" s="8" t="n">
        <v>14.9</v>
      </c>
      <c r="C85" s="8" t="n">
        <v>16.9</v>
      </c>
      <c r="D85" s="8" t="n">
        <f aca="false">(A85+B85+C85)/3</f>
        <v>18.5333333333333</v>
      </c>
      <c r="E85" s="9" t="n">
        <v>1</v>
      </c>
      <c r="F85" s="10" t="n">
        <v>1</v>
      </c>
      <c r="G85" s="8" t="n">
        <f aca="false">(D85/F85)/12</f>
        <v>1.54444444444444</v>
      </c>
      <c r="H85" s="8" t="n">
        <f aca="false">G85</f>
        <v>1.54444444444444</v>
      </c>
      <c r="I85" s="11"/>
    </row>
    <row r="86" customFormat="false" ht="15" hidden="false" customHeight="false" outlineLevel="0" collapsed="false">
      <c r="A86" s="8"/>
      <c r="B86" s="8"/>
      <c r="C86" s="8"/>
      <c r="D86" s="8"/>
      <c r="E86" s="9"/>
      <c r="F86" s="10"/>
      <c r="G86" s="8"/>
      <c r="H86" s="8"/>
      <c r="I86" s="11"/>
    </row>
    <row r="87" customFormat="false" ht="15" hidden="false" customHeight="false" outlineLevel="0" collapsed="false">
      <c r="A87" s="21" t="s">
        <v>110</v>
      </c>
      <c r="B87" s="21"/>
      <c r="C87" s="21"/>
      <c r="D87" s="21"/>
      <c r="E87" s="21"/>
      <c r="F87" s="21"/>
      <c r="G87" s="21"/>
      <c r="H87" s="21"/>
      <c r="I87" s="4" t="s">
        <v>2</v>
      </c>
    </row>
    <row r="88" customFormat="false" ht="15" hidden="false" customHeight="false" outlineLevel="0" collapsed="false">
      <c r="A88" s="5" t="s">
        <v>3</v>
      </c>
      <c r="B88" s="5" t="s">
        <v>4</v>
      </c>
      <c r="C88" s="5" t="s">
        <v>5</v>
      </c>
      <c r="D88" s="5" t="s">
        <v>6</v>
      </c>
      <c r="E88" s="5" t="s">
        <v>7</v>
      </c>
      <c r="F88" s="5" t="s">
        <v>8</v>
      </c>
      <c r="G88" s="5" t="s">
        <v>9</v>
      </c>
      <c r="H88" s="5" t="s">
        <v>10</v>
      </c>
      <c r="I88" s="6"/>
    </row>
    <row r="89" customFormat="false" ht="15" hidden="false" customHeight="false" outlineLevel="0" collapsed="false">
      <c r="A89" s="8" t="n">
        <v>233.2</v>
      </c>
      <c r="B89" s="8" t="n">
        <v>166.9</v>
      </c>
      <c r="C89" s="8" t="n">
        <v>236.07</v>
      </c>
      <c r="D89" s="8" t="n">
        <f aca="false">(A89+B89+C89)/3</f>
        <v>212.056666666667</v>
      </c>
      <c r="E89" s="9" t="n">
        <v>1</v>
      </c>
      <c r="F89" s="10" t="n">
        <v>1</v>
      </c>
      <c r="G89" s="8" t="n">
        <f aca="false">(D89/F89)/12</f>
        <v>17.6713888888889</v>
      </c>
      <c r="H89" s="8" t="n">
        <f aca="false">G89</f>
        <v>17.6713888888889</v>
      </c>
      <c r="I89" s="11"/>
    </row>
    <row r="90" customFormat="false" ht="15" hidden="false" customHeight="false" outlineLevel="0" collapsed="false">
      <c r="A90" s="8"/>
      <c r="B90" s="8"/>
      <c r="C90" s="8"/>
      <c r="D90" s="8"/>
      <c r="E90" s="9"/>
      <c r="F90" s="10"/>
      <c r="G90" s="8"/>
      <c r="H90" s="8"/>
      <c r="I90" s="11"/>
    </row>
    <row r="91" customFormat="false" ht="15" hidden="false" customHeight="false" outlineLevel="0" collapsed="false">
      <c r="A91" s="21" t="s">
        <v>111</v>
      </c>
      <c r="B91" s="21"/>
      <c r="C91" s="21"/>
      <c r="D91" s="21"/>
      <c r="E91" s="21"/>
      <c r="F91" s="21"/>
      <c r="G91" s="21"/>
      <c r="H91" s="21"/>
      <c r="I91" s="4" t="s">
        <v>2</v>
      </c>
    </row>
    <row r="92" customFormat="false" ht="15" hidden="false" customHeight="false" outlineLevel="0" collapsed="false">
      <c r="A92" s="5" t="s">
        <v>3</v>
      </c>
      <c r="B92" s="5" t="s">
        <v>4</v>
      </c>
      <c r="C92" s="5" t="s">
        <v>5</v>
      </c>
      <c r="D92" s="5" t="s">
        <v>6</v>
      </c>
      <c r="E92" s="5" t="s">
        <v>7</v>
      </c>
      <c r="F92" s="6" t="s">
        <v>8</v>
      </c>
      <c r="G92" s="5" t="s">
        <v>9</v>
      </c>
      <c r="H92" s="5" t="s">
        <v>10</v>
      </c>
      <c r="I92" s="6"/>
    </row>
    <row r="93" customFormat="false" ht="15" hidden="false" customHeight="false" outlineLevel="0" collapsed="false">
      <c r="A93" s="8" t="n">
        <v>85.12</v>
      </c>
      <c r="B93" s="8" t="n">
        <v>59.4</v>
      </c>
      <c r="C93" s="8" t="n">
        <v>90</v>
      </c>
      <c r="D93" s="8" t="n">
        <f aca="false">(A93+B93+C93)/3</f>
        <v>78.1733333333333</v>
      </c>
      <c r="E93" s="9" t="n">
        <v>1</v>
      </c>
      <c r="F93" s="10" t="n">
        <v>1</v>
      </c>
      <c r="G93" s="8" t="n">
        <f aca="false">(D93/F93)/12</f>
        <v>6.51444444444444</v>
      </c>
      <c r="H93" s="8" t="n">
        <f aca="false">G93</f>
        <v>6.51444444444444</v>
      </c>
      <c r="I93" s="11"/>
    </row>
    <row r="94" customFormat="false" ht="15" hidden="false" customHeight="false" outlineLevel="0" collapsed="false">
      <c r="A94" s="8"/>
      <c r="B94" s="8"/>
      <c r="C94" s="8"/>
      <c r="D94" s="8"/>
      <c r="E94" s="9"/>
      <c r="F94" s="9"/>
      <c r="G94" s="8"/>
      <c r="H94" s="8"/>
      <c r="I94" s="11"/>
    </row>
    <row r="95" customFormat="false" ht="15" hidden="false" customHeight="false" outlineLevel="0" collapsed="false">
      <c r="A95" s="21" t="s">
        <v>112</v>
      </c>
      <c r="B95" s="21"/>
      <c r="C95" s="21"/>
      <c r="D95" s="21"/>
      <c r="E95" s="21"/>
      <c r="F95" s="21"/>
      <c r="G95" s="21"/>
      <c r="H95" s="21"/>
      <c r="I95" s="4" t="s">
        <v>2</v>
      </c>
    </row>
    <row r="96" customFormat="false" ht="15" hidden="false" customHeight="false" outlineLevel="0" collapsed="false">
      <c r="A96" s="5" t="s">
        <v>3</v>
      </c>
      <c r="B96" s="5" t="s">
        <v>4</v>
      </c>
      <c r="C96" s="5" t="s">
        <v>5</v>
      </c>
      <c r="D96" s="5" t="s">
        <v>6</v>
      </c>
      <c r="E96" s="5" t="s">
        <v>7</v>
      </c>
      <c r="F96" s="6" t="s">
        <v>8</v>
      </c>
      <c r="G96" s="5" t="s">
        <v>9</v>
      </c>
      <c r="H96" s="5" t="s">
        <v>10</v>
      </c>
      <c r="I96" s="6"/>
    </row>
    <row r="97" customFormat="false" ht="15" hidden="false" customHeight="false" outlineLevel="0" collapsed="false">
      <c r="A97" s="8" t="n">
        <v>14.96</v>
      </c>
      <c r="B97" s="8" t="n">
        <v>30</v>
      </c>
      <c r="C97" s="8" t="n">
        <v>12.87</v>
      </c>
      <c r="D97" s="8" t="n">
        <f aca="false">(A97+B97+C97)/3</f>
        <v>19.2766666666667</v>
      </c>
      <c r="E97" s="9" t="n">
        <v>1</v>
      </c>
      <c r="F97" s="10" t="n">
        <v>1</v>
      </c>
      <c r="G97" s="8" t="n">
        <f aca="false">(D97/F97)/12</f>
        <v>1.60638888888889</v>
      </c>
      <c r="H97" s="8" t="n">
        <f aca="false">G97</f>
        <v>1.60638888888889</v>
      </c>
      <c r="I97" s="11"/>
    </row>
    <row r="98" customFormat="false" ht="15" hidden="false" customHeight="false" outlineLevel="0" collapsed="false">
      <c r="A98" s="8"/>
      <c r="B98" s="8"/>
      <c r="C98" s="8"/>
      <c r="D98" s="8"/>
      <c r="E98" s="9"/>
      <c r="F98" s="9"/>
      <c r="G98" s="8"/>
      <c r="H98" s="8"/>
      <c r="I98" s="11"/>
    </row>
    <row r="99" customFormat="false" ht="15" hidden="false" customHeight="false" outlineLevel="0" collapsed="false">
      <c r="A99" s="21" t="s">
        <v>113</v>
      </c>
      <c r="B99" s="21"/>
      <c r="C99" s="21"/>
      <c r="D99" s="21"/>
      <c r="E99" s="21"/>
      <c r="F99" s="21"/>
      <c r="G99" s="21"/>
      <c r="H99" s="21"/>
      <c r="I99" s="4" t="s">
        <v>2</v>
      </c>
    </row>
    <row r="100" customFormat="false" ht="15" hidden="false" customHeight="false" outlineLevel="0" collapsed="false">
      <c r="A100" s="5" t="s">
        <v>3</v>
      </c>
      <c r="B100" s="5" t="s">
        <v>4</v>
      </c>
      <c r="C100" s="5" t="s">
        <v>5</v>
      </c>
      <c r="D100" s="5" t="s">
        <v>6</v>
      </c>
      <c r="E100" s="5" t="s">
        <v>7</v>
      </c>
      <c r="F100" s="5" t="s">
        <v>8</v>
      </c>
      <c r="G100" s="5" t="s">
        <v>9</v>
      </c>
      <c r="H100" s="5" t="s">
        <v>10</v>
      </c>
      <c r="I100" s="7"/>
    </row>
    <row r="101" customFormat="false" ht="15" hidden="false" customHeight="false" outlineLevel="0" collapsed="false">
      <c r="A101" s="8" t="n">
        <v>37.04</v>
      </c>
      <c r="B101" s="8" t="n">
        <v>23.43</v>
      </c>
      <c r="C101" s="8" t="n">
        <v>18.7</v>
      </c>
      <c r="D101" s="8" t="n">
        <f aca="false">(A101+B101+C101)/3</f>
        <v>26.39</v>
      </c>
      <c r="E101" s="9" t="n">
        <v>1</v>
      </c>
      <c r="F101" s="10" t="n">
        <v>1</v>
      </c>
      <c r="G101" s="8" t="n">
        <f aca="false">(D101/F101)/12</f>
        <v>2.19916666666667</v>
      </c>
      <c r="H101" s="8" t="n">
        <f aca="false">G101</f>
        <v>2.19916666666667</v>
      </c>
      <c r="I101" s="11"/>
    </row>
    <row r="102" customFormat="false" ht="15" hidden="false" customHeight="false" outlineLevel="0" collapsed="false">
      <c r="A102" s="8"/>
      <c r="B102" s="8"/>
      <c r="C102" s="8"/>
      <c r="D102" s="8"/>
      <c r="E102" s="9"/>
      <c r="F102" s="9"/>
      <c r="G102" s="8"/>
      <c r="H102" s="8"/>
      <c r="I102" s="11"/>
    </row>
    <row r="103" customFormat="false" ht="15" hidden="false" customHeight="false" outlineLevel="0" collapsed="false">
      <c r="A103" s="21" t="s">
        <v>53</v>
      </c>
      <c r="B103" s="21"/>
      <c r="C103" s="21"/>
      <c r="D103" s="21"/>
      <c r="E103" s="21"/>
      <c r="F103" s="21"/>
      <c r="G103" s="21"/>
      <c r="H103" s="21"/>
      <c r="I103" s="4" t="s">
        <v>2</v>
      </c>
    </row>
    <row r="104" customFormat="false" ht="15" hidden="false" customHeight="false" outlineLevel="0" collapsed="false">
      <c r="A104" s="5" t="s">
        <v>3</v>
      </c>
      <c r="B104" s="5" t="s">
        <v>4</v>
      </c>
      <c r="C104" s="5" t="s">
        <v>5</v>
      </c>
      <c r="D104" s="5" t="s">
        <v>6</v>
      </c>
      <c r="E104" s="5" t="s">
        <v>7</v>
      </c>
      <c r="F104" s="5" t="s">
        <v>8</v>
      </c>
      <c r="G104" s="5" t="s">
        <v>9</v>
      </c>
      <c r="H104" s="5" t="s">
        <v>10</v>
      </c>
      <c r="I104" s="7"/>
    </row>
    <row r="105" customFormat="false" ht="15" hidden="false" customHeight="false" outlineLevel="0" collapsed="false">
      <c r="A105" s="8" t="n">
        <v>11.5</v>
      </c>
      <c r="B105" s="8" t="n">
        <v>12.21</v>
      </c>
      <c r="C105" s="8" t="n">
        <v>11.3</v>
      </c>
      <c r="D105" s="8" t="n">
        <f aca="false">(A105+B105+C105)/3</f>
        <v>11.67</v>
      </c>
      <c r="E105" s="9" t="n">
        <v>1</v>
      </c>
      <c r="F105" s="10" t="n">
        <v>1</v>
      </c>
      <c r="G105" s="8" t="n">
        <f aca="false">(D105/F105)/12*2</f>
        <v>1.945</v>
      </c>
      <c r="H105" s="8" t="n">
        <f aca="false">G105</f>
        <v>1.945</v>
      </c>
      <c r="I105" s="11"/>
    </row>
    <row r="106" customFormat="false" ht="15" hidden="false" customHeight="false" outlineLevel="0" collapsed="false">
      <c r="A106" s="8"/>
      <c r="B106" s="8"/>
      <c r="C106" s="8"/>
      <c r="D106" s="8"/>
      <c r="E106" s="9"/>
      <c r="F106" s="9"/>
      <c r="G106" s="8"/>
      <c r="H106" s="8"/>
      <c r="I106" s="11"/>
    </row>
    <row r="107" customFormat="false" ht="15" hidden="false" customHeight="false" outlineLevel="0" collapsed="false">
      <c r="A107" s="21" t="s">
        <v>54</v>
      </c>
      <c r="B107" s="21"/>
      <c r="C107" s="21"/>
      <c r="D107" s="21"/>
      <c r="E107" s="21"/>
      <c r="F107" s="21"/>
      <c r="G107" s="21"/>
      <c r="H107" s="21"/>
      <c r="I107" s="4" t="s">
        <v>2</v>
      </c>
    </row>
    <row r="108" customFormat="false" ht="15" hidden="false" customHeight="false" outlineLevel="0" collapsed="false">
      <c r="A108" s="5" t="s">
        <v>3</v>
      </c>
      <c r="B108" s="5" t="s">
        <v>4</v>
      </c>
      <c r="C108" s="5" t="s">
        <v>5</v>
      </c>
      <c r="D108" s="5" t="s">
        <v>6</v>
      </c>
      <c r="E108" s="5" t="s">
        <v>7</v>
      </c>
      <c r="F108" s="5" t="s">
        <v>8</v>
      </c>
      <c r="G108" s="5" t="s">
        <v>9</v>
      </c>
      <c r="H108" s="5" t="s">
        <v>10</v>
      </c>
      <c r="I108" s="6"/>
    </row>
    <row r="109" customFormat="false" ht="15" hidden="false" customHeight="false" outlineLevel="0" collapsed="false">
      <c r="A109" s="8" t="n">
        <v>254</v>
      </c>
      <c r="B109" s="8" t="n">
        <v>180</v>
      </c>
      <c r="C109" s="8" t="n">
        <v>42.9</v>
      </c>
      <c r="D109" s="8" t="n">
        <f aca="false">(A109+B109+C109)/3</f>
        <v>158.966666666667</v>
      </c>
      <c r="E109" s="9" t="n">
        <v>1</v>
      </c>
      <c r="F109" s="10" t="n">
        <v>1</v>
      </c>
      <c r="G109" s="8" t="n">
        <f aca="false">(D109/F109)/12</f>
        <v>13.2472222222222</v>
      </c>
      <c r="H109" s="8" t="n">
        <f aca="false">G109</f>
        <v>13.2472222222222</v>
      </c>
      <c r="I109" s="11"/>
    </row>
    <row r="110" customFormat="false" ht="15" hidden="false" customHeight="false" outlineLevel="0" collapsed="false">
      <c r="A110" s="8"/>
      <c r="B110" s="8"/>
      <c r="C110" s="8"/>
      <c r="D110" s="8"/>
      <c r="E110" s="9"/>
      <c r="F110" s="9"/>
      <c r="G110" s="8"/>
      <c r="H110" s="8"/>
      <c r="I110" s="11"/>
    </row>
    <row r="111" customFormat="false" ht="15" hidden="false" customHeight="false" outlineLevel="0" collapsed="false">
      <c r="A111" s="21" t="s">
        <v>55</v>
      </c>
      <c r="B111" s="21"/>
      <c r="C111" s="21"/>
      <c r="D111" s="21"/>
      <c r="E111" s="21"/>
      <c r="F111" s="21"/>
      <c r="G111" s="21"/>
      <c r="H111" s="21"/>
      <c r="I111" s="4" t="s">
        <v>2</v>
      </c>
    </row>
    <row r="112" customFormat="false" ht="15" hidden="false" customHeight="false" outlineLevel="0" collapsed="false">
      <c r="A112" s="5" t="s">
        <v>3</v>
      </c>
      <c r="B112" s="5" t="s">
        <v>4</v>
      </c>
      <c r="C112" s="5" t="s">
        <v>5</v>
      </c>
      <c r="D112" s="5" t="s">
        <v>6</v>
      </c>
      <c r="E112" s="5" t="s">
        <v>7</v>
      </c>
      <c r="F112" s="5" t="s">
        <v>8</v>
      </c>
      <c r="G112" s="5" t="s">
        <v>9</v>
      </c>
      <c r="H112" s="5" t="s">
        <v>10</v>
      </c>
      <c r="I112" s="7"/>
    </row>
    <row r="113" customFormat="false" ht="15" hidden="false" customHeight="false" outlineLevel="0" collapsed="false">
      <c r="A113" s="8" t="n">
        <v>179.6</v>
      </c>
      <c r="B113" s="8" t="n">
        <v>136</v>
      </c>
      <c r="C113" s="8" t="n">
        <v>128.19</v>
      </c>
      <c r="D113" s="8" t="n">
        <f aca="false">(A113+B113+C113)/3</f>
        <v>147.93</v>
      </c>
      <c r="E113" s="9" t="n">
        <v>1</v>
      </c>
      <c r="F113" s="10" t="n">
        <v>1</v>
      </c>
      <c r="G113" s="8" t="n">
        <f aca="false">(D113/F113)/12</f>
        <v>12.3275</v>
      </c>
      <c r="H113" s="8" t="n">
        <f aca="false">G113</f>
        <v>12.3275</v>
      </c>
      <c r="I113" s="11"/>
    </row>
    <row r="114" customFormat="false" ht="15" hidden="false" customHeight="false" outlineLevel="0" collapsed="false">
      <c r="A114" s="8"/>
      <c r="B114" s="8"/>
      <c r="C114" s="8"/>
      <c r="D114" s="8"/>
      <c r="E114" s="9"/>
      <c r="F114" s="9"/>
      <c r="G114" s="8"/>
      <c r="H114" s="8"/>
      <c r="I114" s="11"/>
    </row>
    <row r="115" customFormat="false" ht="15" hidden="false" customHeight="false" outlineLevel="0" collapsed="false">
      <c r="A115" s="21" t="s">
        <v>106</v>
      </c>
      <c r="B115" s="21"/>
      <c r="C115" s="21"/>
      <c r="D115" s="21"/>
      <c r="E115" s="21"/>
      <c r="F115" s="21"/>
      <c r="G115" s="21"/>
      <c r="H115" s="21"/>
      <c r="I115" s="4" t="s">
        <v>2</v>
      </c>
    </row>
    <row r="116" customFormat="false" ht="15" hidden="false" customHeight="false" outlineLevel="0" collapsed="false">
      <c r="A116" s="5" t="s">
        <v>3</v>
      </c>
      <c r="B116" s="5" t="s">
        <v>4</v>
      </c>
      <c r="C116" s="5" t="s">
        <v>5</v>
      </c>
      <c r="D116" s="5" t="s">
        <v>6</v>
      </c>
      <c r="E116" s="5" t="s">
        <v>7</v>
      </c>
      <c r="F116" s="5" t="s">
        <v>8</v>
      </c>
      <c r="G116" s="5" t="s">
        <v>9</v>
      </c>
      <c r="H116" s="5" t="s">
        <v>10</v>
      </c>
      <c r="I116" s="7"/>
    </row>
    <row r="117" customFormat="false" ht="15" hidden="false" customHeight="false" outlineLevel="0" collapsed="false">
      <c r="A117" s="8" t="n">
        <v>192.33</v>
      </c>
      <c r="B117" s="8" t="n">
        <v>89.79</v>
      </c>
      <c r="C117" s="8" t="n">
        <v>149</v>
      </c>
      <c r="D117" s="8" t="n">
        <f aca="false">(A117+B117+C117)/3</f>
        <v>143.706666666667</v>
      </c>
      <c r="E117" s="9" t="n">
        <v>1</v>
      </c>
      <c r="F117" s="10" t="n">
        <v>1</v>
      </c>
      <c r="G117" s="8" t="n">
        <f aca="false">(D117/F117)/12</f>
        <v>11.9755555555556</v>
      </c>
      <c r="H117" s="8" t="n">
        <f aca="false">G117</f>
        <v>11.9755555555556</v>
      </c>
      <c r="I117" s="11"/>
    </row>
    <row r="118" customFormat="false" ht="15" hidden="false" customHeight="false" outlineLevel="0" collapsed="false">
      <c r="A118" s="8"/>
      <c r="B118" s="8"/>
      <c r="C118" s="8"/>
      <c r="D118" s="8"/>
      <c r="E118" s="9"/>
      <c r="F118" s="9"/>
      <c r="G118" s="8"/>
      <c r="H118" s="8"/>
      <c r="I118" s="11"/>
    </row>
    <row r="119" customFormat="false" ht="15" hidden="false" customHeight="false" outlineLevel="0" collapsed="false">
      <c r="A119" s="21" t="s">
        <v>17</v>
      </c>
      <c r="B119" s="21"/>
      <c r="C119" s="21"/>
      <c r="D119" s="21"/>
      <c r="E119" s="21"/>
      <c r="F119" s="21"/>
      <c r="G119" s="21"/>
      <c r="H119" s="21"/>
      <c r="I119" s="4" t="s">
        <v>2</v>
      </c>
    </row>
    <row r="120" customFormat="false" ht="15" hidden="false" customHeight="false" outlineLevel="0" collapsed="false">
      <c r="A120" s="5" t="s">
        <v>3</v>
      </c>
      <c r="B120" s="5" t="s">
        <v>4</v>
      </c>
      <c r="C120" s="5" t="s">
        <v>5</v>
      </c>
      <c r="D120" s="5" t="s">
        <v>6</v>
      </c>
      <c r="E120" s="5" t="s">
        <v>7</v>
      </c>
      <c r="F120" s="5" t="s">
        <v>8</v>
      </c>
      <c r="G120" s="5" t="s">
        <v>9</v>
      </c>
      <c r="H120" s="5" t="s">
        <v>10</v>
      </c>
      <c r="I120" s="6"/>
    </row>
    <row r="121" customFormat="false" ht="15" hidden="false" customHeight="false" outlineLevel="0" collapsed="false">
      <c r="A121" s="8" t="n">
        <v>35.56</v>
      </c>
      <c r="B121" s="8" t="n">
        <v>37.9</v>
      </c>
      <c r="C121" s="8" t="n">
        <v>35.5</v>
      </c>
      <c r="D121" s="8" t="n">
        <f aca="false">(A121+B121+C121)/3</f>
        <v>36.32</v>
      </c>
      <c r="E121" s="9" t="n">
        <v>1</v>
      </c>
      <c r="F121" s="10" t="n">
        <v>1</v>
      </c>
      <c r="G121" s="8" t="n">
        <f aca="false">(D121/F121)/12*6</f>
        <v>18.16</v>
      </c>
      <c r="H121" s="8" t="n">
        <f aca="false">G121</f>
        <v>18.16</v>
      </c>
      <c r="I121" s="11"/>
    </row>
    <row r="122" customFormat="false" ht="15" hidden="false" customHeight="false" outlineLevel="0" collapsed="false">
      <c r="A122" s="8"/>
      <c r="B122" s="8"/>
      <c r="C122" s="8"/>
      <c r="D122" s="8"/>
      <c r="E122" s="9"/>
      <c r="F122" s="9"/>
      <c r="G122" s="8"/>
      <c r="H122" s="8"/>
      <c r="I122" s="11"/>
    </row>
    <row r="123" customFormat="false" ht="15" hidden="false" customHeight="false" outlineLevel="0" collapsed="false">
      <c r="A123" s="21" t="s">
        <v>84</v>
      </c>
      <c r="B123" s="21"/>
      <c r="C123" s="21"/>
      <c r="D123" s="21"/>
      <c r="E123" s="21"/>
      <c r="F123" s="21"/>
      <c r="G123" s="21"/>
      <c r="H123" s="21"/>
      <c r="I123" s="4" t="s">
        <v>2</v>
      </c>
    </row>
    <row r="124" customFormat="false" ht="15" hidden="false" customHeight="false" outlineLevel="0" collapsed="false">
      <c r="A124" s="5" t="s">
        <v>3</v>
      </c>
      <c r="B124" s="5" t="s">
        <v>4</v>
      </c>
      <c r="C124" s="5" t="s">
        <v>5</v>
      </c>
      <c r="D124" s="5" t="s">
        <v>6</v>
      </c>
      <c r="E124" s="5" t="s">
        <v>7</v>
      </c>
      <c r="F124" s="5" t="s">
        <v>8</v>
      </c>
      <c r="G124" s="5" t="s">
        <v>9</v>
      </c>
      <c r="H124" s="5" t="s">
        <v>10</v>
      </c>
      <c r="I124" s="7"/>
    </row>
    <row r="125" customFormat="false" ht="15" hidden="false" customHeight="false" outlineLevel="0" collapsed="false">
      <c r="A125" s="8" t="n">
        <v>22.9</v>
      </c>
      <c r="B125" s="8" t="n">
        <v>13.5</v>
      </c>
      <c r="C125" s="8" t="n">
        <v>13.7</v>
      </c>
      <c r="D125" s="8" t="n">
        <f aca="false">(A125+B125+C125)/3</f>
        <v>16.7</v>
      </c>
      <c r="E125" s="9" t="n">
        <v>1</v>
      </c>
      <c r="F125" s="10" t="n">
        <v>1</v>
      </c>
      <c r="G125" s="8" t="n">
        <f aca="false">(D125/F125)/12*6</f>
        <v>8.35</v>
      </c>
      <c r="H125" s="8" t="n">
        <f aca="false">G125</f>
        <v>8.35</v>
      </c>
      <c r="I125" s="11"/>
    </row>
    <row r="126" customFormat="false" ht="15" hidden="false" customHeight="false" outlineLevel="0" collapsed="false">
      <c r="A126" s="8"/>
      <c r="B126" s="8"/>
      <c r="C126" s="8"/>
      <c r="D126" s="8"/>
      <c r="E126" s="9"/>
      <c r="F126" s="9"/>
      <c r="G126" s="8"/>
      <c r="H126" s="8"/>
      <c r="I126" s="11"/>
    </row>
    <row r="127" customFormat="false" ht="15" hidden="false" customHeight="false" outlineLevel="0" collapsed="false">
      <c r="A127" s="21" t="s">
        <v>57</v>
      </c>
      <c r="B127" s="21"/>
      <c r="C127" s="21"/>
      <c r="D127" s="21"/>
      <c r="E127" s="21"/>
      <c r="F127" s="21"/>
      <c r="G127" s="21"/>
      <c r="H127" s="21"/>
      <c r="I127" s="4" t="s">
        <v>2</v>
      </c>
    </row>
    <row r="128" customFormat="false" ht="15" hidden="false" customHeight="false" outlineLevel="0" collapsed="false">
      <c r="A128" s="5" t="s">
        <v>3</v>
      </c>
      <c r="B128" s="5" t="s">
        <v>4</v>
      </c>
      <c r="C128" s="5" t="s">
        <v>5</v>
      </c>
      <c r="D128" s="5" t="s">
        <v>6</v>
      </c>
      <c r="E128" s="5" t="s">
        <v>7</v>
      </c>
      <c r="F128" s="5" t="s">
        <v>8</v>
      </c>
      <c r="G128" s="5" t="s">
        <v>9</v>
      </c>
      <c r="H128" s="5" t="s">
        <v>10</v>
      </c>
      <c r="I128" s="7"/>
    </row>
    <row r="129" customFormat="false" ht="15" hidden="false" customHeight="false" outlineLevel="0" collapsed="false">
      <c r="A129" s="8" t="n">
        <v>94.9</v>
      </c>
      <c r="B129" s="8" t="n">
        <v>49.9</v>
      </c>
      <c r="C129" s="8" t="n">
        <v>78</v>
      </c>
      <c r="D129" s="8" t="n">
        <f aca="false">(A129+B129+C129)/3</f>
        <v>74.2666666666667</v>
      </c>
      <c r="E129" s="9" t="n">
        <v>1</v>
      </c>
      <c r="F129" s="10" t="n">
        <v>1</v>
      </c>
      <c r="G129" s="8" t="n">
        <f aca="false">(D129/F129)/12*3</f>
        <v>18.5666666666667</v>
      </c>
      <c r="H129" s="8" t="n">
        <f aca="false">G129</f>
        <v>18.5666666666667</v>
      </c>
      <c r="I129" s="11"/>
    </row>
    <row r="130" customFormat="false" ht="15" hidden="false" customHeight="false" outlineLevel="0" collapsed="false">
      <c r="A130" s="8"/>
      <c r="B130" s="8"/>
      <c r="C130" s="8"/>
      <c r="D130" s="8"/>
      <c r="E130" s="9"/>
      <c r="F130" s="10"/>
      <c r="G130" s="8"/>
      <c r="H130" s="8"/>
      <c r="I130" s="11"/>
    </row>
    <row r="131" customFormat="false" ht="15" hidden="false" customHeight="false" outlineLevel="0" collapsed="false">
      <c r="A131" s="3" t="s">
        <v>20</v>
      </c>
      <c r="B131" s="3"/>
      <c r="C131" s="3"/>
      <c r="D131" s="3"/>
      <c r="E131" s="3"/>
      <c r="F131" s="3"/>
      <c r="G131" s="3"/>
      <c r="H131" s="3"/>
      <c r="I131" s="4" t="s">
        <v>2</v>
      </c>
    </row>
    <row r="132" customFormat="false" ht="15" hidden="false" customHeight="false" outlineLevel="0" collapsed="false">
      <c r="A132" s="5" t="s">
        <v>3</v>
      </c>
      <c r="B132" s="5" t="s">
        <v>4</v>
      </c>
      <c r="C132" s="5" t="s">
        <v>5</v>
      </c>
      <c r="D132" s="5" t="s">
        <v>6</v>
      </c>
      <c r="E132" s="5" t="s">
        <v>7</v>
      </c>
      <c r="F132" s="6" t="s">
        <v>8</v>
      </c>
      <c r="G132" s="5" t="s">
        <v>9</v>
      </c>
      <c r="H132" s="5" t="s">
        <v>10</v>
      </c>
      <c r="I132" s="7"/>
    </row>
    <row r="133" customFormat="false" ht="15" hidden="false" customHeight="false" outlineLevel="0" collapsed="false">
      <c r="A133" s="8" t="n">
        <v>4.7</v>
      </c>
      <c r="B133" s="8" t="n">
        <v>4.1</v>
      </c>
      <c r="C133" s="8" t="n">
        <v>3.4</v>
      </c>
      <c r="D133" s="8" t="n">
        <f aca="false">(A133+B133+C133)/3</f>
        <v>4.06666666666667</v>
      </c>
      <c r="E133" s="9" t="n">
        <v>1</v>
      </c>
      <c r="F133" s="10" t="n">
        <v>1</v>
      </c>
      <c r="G133" s="8" t="n">
        <f aca="false">(D133/F133)/12</f>
        <v>0.338888888888889</v>
      </c>
      <c r="H133" s="8" t="n">
        <f aca="false">G133</f>
        <v>0.338888888888889</v>
      </c>
      <c r="I133" s="11"/>
    </row>
    <row r="134" customFormat="false" ht="15" hidden="false" customHeight="false" outlineLevel="0" collapsed="false">
      <c r="A134" s="8"/>
      <c r="B134" s="8"/>
      <c r="C134" s="8"/>
      <c r="D134" s="8"/>
      <c r="E134" s="9"/>
      <c r="F134" s="10"/>
      <c r="G134" s="8"/>
      <c r="H134" s="8"/>
      <c r="I134" s="11"/>
    </row>
    <row r="135" customFormat="false" ht="15" hidden="false" customHeight="false" outlineLevel="0" collapsed="false">
      <c r="A135" s="3" t="s">
        <v>21</v>
      </c>
      <c r="B135" s="3"/>
      <c r="C135" s="3"/>
      <c r="D135" s="3"/>
      <c r="E135" s="3"/>
      <c r="F135" s="3"/>
      <c r="G135" s="3"/>
      <c r="H135" s="3"/>
      <c r="I135" s="4" t="s">
        <v>2</v>
      </c>
    </row>
    <row r="136" customFormat="false" ht="15" hidden="false" customHeight="false" outlineLevel="0" collapsed="false">
      <c r="A136" s="5" t="s">
        <v>3</v>
      </c>
      <c r="B136" s="5" t="s">
        <v>4</v>
      </c>
      <c r="C136" s="5" t="s">
        <v>5</v>
      </c>
      <c r="D136" s="5" t="s">
        <v>6</v>
      </c>
      <c r="E136" s="5" t="s">
        <v>7</v>
      </c>
      <c r="F136" s="6" t="s">
        <v>8</v>
      </c>
      <c r="G136" s="5" t="s">
        <v>9</v>
      </c>
      <c r="H136" s="5" t="s">
        <v>10</v>
      </c>
      <c r="I136" s="7"/>
    </row>
    <row r="137" customFormat="false" ht="15" hidden="false" customHeight="false" outlineLevel="0" collapsed="false">
      <c r="A137" s="8" t="n">
        <v>1.3</v>
      </c>
      <c r="B137" s="8" t="n">
        <v>1.59</v>
      </c>
      <c r="C137" s="8" t="n">
        <v>1.88</v>
      </c>
      <c r="D137" s="8" t="n">
        <f aca="false">(A137+B137+C137)/3</f>
        <v>1.59</v>
      </c>
      <c r="E137" s="9" t="n">
        <v>1</v>
      </c>
      <c r="F137" s="10" t="n">
        <v>1</v>
      </c>
      <c r="G137" s="8" t="n">
        <f aca="false">(D137/F137)/12</f>
        <v>0.1325</v>
      </c>
      <c r="H137" s="8" t="n">
        <f aca="false">G137</f>
        <v>0.1325</v>
      </c>
      <c r="I137" s="11"/>
    </row>
    <row r="138" customFormat="false" ht="15" hidden="false" customHeight="false" outlineLevel="0" collapsed="false">
      <c r="A138" s="8"/>
      <c r="B138" s="8"/>
      <c r="C138" s="8"/>
      <c r="D138" s="8"/>
      <c r="E138" s="9"/>
      <c r="F138" s="10"/>
      <c r="G138" s="8"/>
      <c r="H138" s="8"/>
      <c r="I138" s="11"/>
    </row>
    <row r="139" customFormat="false" ht="15" hidden="false" customHeight="false" outlineLevel="0" collapsed="false">
      <c r="A139" s="3" t="s">
        <v>22</v>
      </c>
      <c r="B139" s="3"/>
      <c r="C139" s="3"/>
      <c r="D139" s="3"/>
      <c r="E139" s="3"/>
      <c r="F139" s="3"/>
      <c r="G139" s="3"/>
      <c r="H139" s="3"/>
      <c r="I139" s="4" t="s">
        <v>2</v>
      </c>
    </row>
    <row r="140" customFormat="false" ht="15" hidden="false" customHeight="false" outlineLevel="0" collapsed="false">
      <c r="A140" s="5" t="s">
        <v>3</v>
      </c>
      <c r="B140" s="5" t="s">
        <v>4</v>
      </c>
      <c r="C140" s="5" t="s">
        <v>5</v>
      </c>
      <c r="D140" s="5" t="s">
        <v>6</v>
      </c>
      <c r="E140" s="5" t="s">
        <v>7</v>
      </c>
      <c r="F140" s="6" t="s">
        <v>8</v>
      </c>
      <c r="G140" s="5" t="s">
        <v>9</v>
      </c>
      <c r="H140" s="5" t="s">
        <v>10</v>
      </c>
      <c r="I140" s="6"/>
    </row>
    <row r="141" customFormat="false" ht="15" hidden="false" customHeight="false" outlineLevel="0" collapsed="false">
      <c r="A141" s="8" t="n">
        <v>1499</v>
      </c>
      <c r="B141" s="8" t="n">
        <v>1199</v>
      </c>
      <c r="C141" s="8" t="n">
        <v>1299.9</v>
      </c>
      <c r="D141" s="8" t="n">
        <f aca="false">(A141+B141+C141)/3</f>
        <v>1332.63333333333</v>
      </c>
      <c r="E141" s="9" t="n">
        <v>0.1</v>
      </c>
      <c r="F141" s="10" t="n">
        <v>10</v>
      </c>
      <c r="G141" s="8" t="n">
        <f aca="false">(D141/F141)/12*4</f>
        <v>44.4211111111111</v>
      </c>
      <c r="H141" s="8" t="n">
        <f aca="false">G141/114</f>
        <v>0.389658869395712</v>
      </c>
      <c r="I141" s="11"/>
    </row>
    <row r="142" customFormat="false" ht="15" hidden="false" customHeight="false" outlineLevel="0" collapsed="false">
      <c r="A142" s="8"/>
      <c r="B142" s="8"/>
      <c r="C142" s="8"/>
      <c r="D142" s="8"/>
      <c r="E142" s="9"/>
      <c r="F142" s="9"/>
      <c r="G142" s="8"/>
      <c r="H142" s="8"/>
      <c r="I142" s="11"/>
    </row>
    <row r="143" customFormat="false" ht="15" hidden="false" customHeight="false" outlineLevel="0" collapsed="false">
      <c r="A143" s="17" t="s">
        <v>23</v>
      </c>
      <c r="B143" s="17"/>
      <c r="C143" s="17"/>
      <c r="D143" s="17"/>
      <c r="E143" s="17"/>
      <c r="F143" s="17"/>
      <c r="G143" s="18" t="n">
        <f aca="false">(G5+G9+G13+G17+G21+G25+G29+G33+G37+G41+G53+G57+G61+G65+G69+G73+G77+G81+G85+G89+G93+G97+G101+G105+G109+G113+G117+G121+G125+G129+G133+G137+G141)</f>
        <v>335.021444444444</v>
      </c>
      <c r="H143" s="18" t="n">
        <f aca="false">(H5+H9+H13+H17+H21+H25+H29+H33+H37+H41+H53+H57+H61+H65+H69+H73+H77+H81+H85+H89+H93+H97+H101+H105+H109+H113+H117+H121+H125+H129+H133+H137+H141)</f>
        <v>290.989992202729</v>
      </c>
    </row>
    <row r="144" customFormat="false" ht="13.8" hidden="false" customHeight="false" outlineLevel="0" collapsed="false">
      <c r="I144" s="39"/>
    </row>
    <row r="145" customFormat="false" ht="15" hidden="false" customHeight="false" outlineLevel="0" collapsed="false">
      <c r="A145" s="19" t="s">
        <v>24</v>
      </c>
      <c r="B145" s="19"/>
      <c r="C145" s="19"/>
      <c r="D145" s="19"/>
      <c r="E145" s="19"/>
      <c r="F145" s="19"/>
      <c r="G145" s="20" t="n">
        <f aca="false">(G5+G9+G13+G17+G21+G25+G29+G33+G37+G41+G141)</f>
        <v>159.717</v>
      </c>
      <c r="H145" s="20" t="n">
        <f aca="false">(H5+H9+H13+H17+H21+H25+H29+H33+H37+H41+H141)</f>
        <v>115.685547758285</v>
      </c>
    </row>
    <row r="146" customFormat="false" ht="13.8" hidden="false" customHeight="false" outlineLevel="0" collapsed="false"/>
    <row r="147" customFormat="false" ht="15" hidden="false" customHeight="false" outlineLevel="0" collapsed="false">
      <c r="A147" s="36" t="s">
        <v>85</v>
      </c>
      <c r="B147" s="36"/>
      <c r="C147" s="36"/>
      <c r="D147" s="36"/>
      <c r="E147" s="36"/>
      <c r="F147" s="36"/>
      <c r="G147" s="37" t="n">
        <f aca="false">(G53+G57+G61+G65+G69+G73+G77+G81+G85+G89+G93+G97+G101+G105+G109+G113+G117)</f>
        <v>129.756388888889</v>
      </c>
      <c r="H147" s="37" t="n">
        <f aca="false">(H53+H57+H61+H65+H69+H73+H77+H81+H85+H89+H93+H97+H101+H105+H109+H113+H117)</f>
        <v>129.756388888889</v>
      </c>
    </row>
    <row r="148" customFormat="false" ht="15" hidden="false" customHeight="false" outlineLevel="0" collapsed="false">
      <c r="A148" s="29"/>
      <c r="B148" s="38"/>
      <c r="C148" s="38"/>
      <c r="D148" s="38"/>
      <c r="E148" s="38"/>
      <c r="F148" s="38"/>
      <c r="G148" s="30"/>
      <c r="H148" s="30"/>
      <c r="I148" s="39"/>
    </row>
    <row r="149" customFormat="false" ht="15" hidden="false" customHeight="false" outlineLevel="0" collapsed="false">
      <c r="A149" s="19" t="s">
        <v>26</v>
      </c>
      <c r="B149" s="19"/>
      <c r="C149" s="19"/>
      <c r="D149" s="19"/>
      <c r="E149" s="19"/>
      <c r="F149" s="19"/>
      <c r="G149" s="20" t="n">
        <f aca="false">(G121+G125+G129+G133+G137)</f>
        <v>45.5480555555556</v>
      </c>
      <c r="H149" s="20" t="n">
        <f aca="false">(H121+H125+H129+H133+H137)</f>
        <v>45.5480555555556</v>
      </c>
      <c r="I149" s="39"/>
    </row>
    <row r="150" customFormat="false" ht="13.8" hidden="false" customHeight="false" outlineLevel="0" collapsed="false"/>
    <row r="151" customFormat="false" ht="15" hidden="false" customHeight="false" outlineLevel="0" collapsed="false">
      <c r="A151" s="43" t="s">
        <v>107</v>
      </c>
      <c r="B151" s="43"/>
      <c r="C151" s="43"/>
      <c r="D151" s="43"/>
      <c r="E151" s="43"/>
      <c r="F151" s="43"/>
      <c r="G151" s="44" t="n">
        <f aca="false">+6.5*(5.3*2)</f>
        <v>68.9</v>
      </c>
      <c r="H151" s="44" t="n">
        <f aca="false">+6.5*(5.3*2)</f>
        <v>68.9</v>
      </c>
    </row>
    <row r="152" customFormat="false" ht="13.8" hidden="false" customHeight="false" outlineLevel="0" collapsed="false"/>
    <row r="153" customFormat="false" ht="15" hidden="false" customHeight="false" outlineLevel="0" collapsed="false">
      <c r="A153" s="31" t="s">
        <v>61</v>
      </c>
      <c r="B153" s="31"/>
      <c r="C153" s="31"/>
      <c r="D153" s="31"/>
      <c r="E153" s="31"/>
      <c r="F153" s="31"/>
      <c r="G153" s="32" t="n">
        <f aca="false">G45+G49</f>
        <v>2651.35</v>
      </c>
      <c r="H153" s="32" t="n">
        <f aca="false">H45+H49</f>
        <v>2651.35</v>
      </c>
    </row>
    <row r="154" customFormat="false" ht="13.8" hidden="false" customHeight="false" outlineLevel="0" collapsed="false"/>
    <row r="155" customFormat="false" ht="13.8" hidden="false" customHeight="false" outlineLevel="0" collapsed="false">
      <c r="G155" s="33" t="n">
        <f aca="false">+G143+G151+G153</f>
        <v>3055.27144444444</v>
      </c>
      <c r="H155" s="33" t="n">
        <f aca="false">+H143+H151+H153</f>
        <v>3011.23999220273</v>
      </c>
    </row>
  </sheetData>
  <mergeCells count="43">
    <mergeCell ref="A1:H1"/>
    <mergeCell ref="A2:H2"/>
    <mergeCell ref="A3:H3"/>
    <mergeCell ref="A7:H7"/>
    <mergeCell ref="A11:H11"/>
    <mergeCell ref="A15:H15"/>
    <mergeCell ref="A19:H19"/>
    <mergeCell ref="A23:H23"/>
    <mergeCell ref="A27:H27"/>
    <mergeCell ref="A31:H31"/>
    <mergeCell ref="A35:H35"/>
    <mergeCell ref="A39:H39"/>
    <mergeCell ref="A43:H43"/>
    <mergeCell ref="A47:H47"/>
    <mergeCell ref="A51:H51"/>
    <mergeCell ref="A55:H55"/>
    <mergeCell ref="A59:H59"/>
    <mergeCell ref="A63:H63"/>
    <mergeCell ref="A67:H67"/>
    <mergeCell ref="A71:H71"/>
    <mergeCell ref="A75:H75"/>
    <mergeCell ref="A79:H79"/>
    <mergeCell ref="A83:H83"/>
    <mergeCell ref="A87:H87"/>
    <mergeCell ref="A91:H91"/>
    <mergeCell ref="A95:H95"/>
    <mergeCell ref="A99:H99"/>
    <mergeCell ref="A103:H103"/>
    <mergeCell ref="A107:H107"/>
    <mergeCell ref="A111:H111"/>
    <mergeCell ref="A115:H115"/>
    <mergeCell ref="A119:H119"/>
    <mergeCell ref="A123:H123"/>
    <mergeCell ref="A127:H127"/>
    <mergeCell ref="A131:H131"/>
    <mergeCell ref="A135:H135"/>
    <mergeCell ref="A139:H139"/>
    <mergeCell ref="A143:F143"/>
    <mergeCell ref="A145:F145"/>
    <mergeCell ref="A147:F147"/>
    <mergeCell ref="A149:F149"/>
    <mergeCell ref="A151:F151"/>
    <mergeCell ref="A153:F153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&amp;C&amp;10&amp;A</oddHeader>
    <oddFooter>&amp;C&amp;10Página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31"/>
  <sheetViews>
    <sheetView windowProtection="false" showFormulas="false" showGridLines="true" showRowColHeaders="true" showZeros="true" rightToLeft="false" tabSelected="false" showOutlineSymbols="true" defaultGridColor="true" view="normal" topLeftCell="A109" colorId="64" zoomScale="85" zoomScaleNormal="85" zoomScalePageLayoutView="100" workbookViewId="0">
      <selection pane="topLeft" activeCell="H127" activeCellId="0" sqref="H127"/>
    </sheetView>
  </sheetViews>
  <sheetFormatPr defaultRowHeight="12.8"/>
  <cols>
    <col collapsed="false" hidden="false" max="1" min="1" style="0" width="16.0372093023256"/>
    <col collapsed="false" hidden="false" max="2" min="2" style="0" width="17.4651162790698"/>
    <col collapsed="false" hidden="false" max="3" min="3" style="0" width="16.6558139534884"/>
    <col collapsed="false" hidden="false" max="4" min="4" style="0" width="16.8511627906977"/>
    <col collapsed="false" hidden="false" max="5" min="5" style="0" width="18.7953488372093"/>
    <col collapsed="false" hidden="false" max="6" min="6" style="0" width="29.7627906976744"/>
    <col collapsed="false" hidden="false" max="7" min="7" style="0" width="17.3767441860465"/>
    <col collapsed="false" hidden="false" max="8" min="8" style="0" width="18.5906976744186"/>
    <col collapsed="false" hidden="false" max="9" min="9" style="0" width="17.1720930232558"/>
    <col collapsed="false" hidden="false" max="1025" min="10" style="0" width="10.5023255813953"/>
  </cols>
  <sheetData>
    <row r="1" customFormat="false" ht="17.3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24"/>
    </row>
    <row r="2" customFormat="false" ht="13.8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4"/>
    </row>
    <row r="3" customFormat="false" ht="15" hidden="false" customHeight="false" outlineLevel="0" collapsed="false">
      <c r="A3" s="21" t="s">
        <v>63</v>
      </c>
      <c r="B3" s="21"/>
      <c r="C3" s="21"/>
      <c r="D3" s="21"/>
      <c r="E3" s="21"/>
      <c r="F3" s="21"/>
      <c r="G3" s="21"/>
      <c r="H3" s="21"/>
      <c r="I3" s="4" t="s">
        <v>2</v>
      </c>
    </row>
    <row r="4" customFormat="false" ht="15" hidden="false" customHeight="false" outlineLevel="0" collapsed="false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7" t="n">
        <v>8433</v>
      </c>
    </row>
    <row r="5" customFormat="false" ht="15" hidden="false" customHeight="false" outlineLevel="0" collapsed="false">
      <c r="A5" s="8" t="n">
        <v>624.9</v>
      </c>
      <c r="B5" s="8" t="n">
        <v>688.88</v>
      </c>
      <c r="C5" s="8" t="n">
        <v>609.99</v>
      </c>
      <c r="D5" s="8" t="n">
        <f aca="false">(A5+B5+C5)/3</f>
        <v>641.256666666667</v>
      </c>
      <c r="E5" s="9" t="n">
        <v>0.1</v>
      </c>
      <c r="F5" s="10" t="n">
        <v>10</v>
      </c>
      <c r="G5" s="8" t="n">
        <f aca="false">(D5/F5)/12</f>
        <v>5.34380555555556</v>
      </c>
      <c r="H5" s="8" t="n">
        <f aca="false">G5/2</f>
        <v>2.67190277777778</v>
      </c>
      <c r="I5" s="11"/>
    </row>
    <row r="6" customFormat="false" ht="13.8" hidden="false" customHeight="false" outlineLevel="0" collapsed="false">
      <c r="I6" s="11"/>
    </row>
    <row r="7" customFormat="false" ht="15" hidden="false" customHeight="false" outlineLevel="0" collapsed="false">
      <c r="A7" s="21" t="s">
        <v>64</v>
      </c>
      <c r="B7" s="21"/>
      <c r="C7" s="21"/>
      <c r="D7" s="21"/>
      <c r="E7" s="21"/>
      <c r="F7" s="21"/>
      <c r="G7" s="21"/>
      <c r="H7" s="21"/>
      <c r="I7" s="4" t="s">
        <v>2</v>
      </c>
    </row>
    <row r="8" customFormat="false" ht="15" hidden="false" customHeight="false" outlineLevel="0" collapsed="false">
      <c r="A8" s="5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5" t="s">
        <v>8</v>
      </c>
      <c r="G8" s="5" t="s">
        <v>9</v>
      </c>
      <c r="H8" s="5" t="s">
        <v>10</v>
      </c>
      <c r="I8" s="6"/>
    </row>
    <row r="9" customFormat="false" ht="15" hidden="false" customHeight="false" outlineLevel="0" collapsed="false">
      <c r="A9" s="8" t="n">
        <v>27.77</v>
      </c>
      <c r="B9" s="8" t="n">
        <v>28.9</v>
      </c>
      <c r="C9" s="8" t="n">
        <v>61.06</v>
      </c>
      <c r="D9" s="8" t="n">
        <f aca="false">(A9+B9+C9)/3</f>
        <v>39.2433333333333</v>
      </c>
      <c r="E9" s="9" t="n">
        <v>1</v>
      </c>
      <c r="F9" s="10" t="n">
        <v>1</v>
      </c>
      <c r="G9" s="8" t="n">
        <f aca="false">(D9/F9)/12*24</f>
        <v>78.4866666666667</v>
      </c>
      <c r="H9" s="8" t="n">
        <f aca="false">G9/2</f>
        <v>39.2433333333333</v>
      </c>
      <c r="I9" s="11"/>
    </row>
    <row r="10" customFormat="false" ht="13.8" hidden="false" customHeight="false" outlineLevel="0" collapsed="false">
      <c r="I10" s="11"/>
    </row>
    <row r="11" customFormat="false" ht="15" hidden="false" customHeight="false" outlineLevel="0" collapsed="false">
      <c r="A11" s="21" t="s">
        <v>114</v>
      </c>
      <c r="B11" s="21"/>
      <c r="C11" s="21"/>
      <c r="D11" s="21"/>
      <c r="E11" s="21"/>
      <c r="F11" s="21"/>
      <c r="G11" s="21"/>
      <c r="H11" s="21"/>
      <c r="I11" s="4" t="s">
        <v>2</v>
      </c>
    </row>
    <row r="12" customFormat="false" ht="15" hidden="false" customHeight="false" outlineLevel="0" collapsed="false">
      <c r="A12" s="5" t="s">
        <v>3</v>
      </c>
      <c r="B12" s="5" t="s">
        <v>4</v>
      </c>
      <c r="C12" s="5" t="s">
        <v>5</v>
      </c>
      <c r="D12" s="5" t="s">
        <v>6</v>
      </c>
      <c r="E12" s="5" t="s">
        <v>7</v>
      </c>
      <c r="F12" s="5" t="s">
        <v>8</v>
      </c>
      <c r="G12" s="5" t="s">
        <v>9</v>
      </c>
      <c r="H12" s="5" t="s">
        <v>10</v>
      </c>
      <c r="I12" s="7" t="n">
        <v>8424</v>
      </c>
    </row>
    <row r="13" customFormat="false" ht="15" hidden="false" customHeight="false" outlineLevel="0" collapsed="false">
      <c r="A13" s="8" t="n">
        <v>83.9</v>
      </c>
      <c r="B13" s="8" t="n">
        <v>88.26</v>
      </c>
      <c r="C13" s="8" t="n">
        <v>145.67</v>
      </c>
      <c r="D13" s="8" t="n">
        <f aca="false">(A13+B13+C13)/3</f>
        <v>105.943333333333</v>
      </c>
      <c r="E13" s="9" t="n">
        <v>0.1</v>
      </c>
      <c r="F13" s="10" t="n">
        <v>10</v>
      </c>
      <c r="G13" s="8" t="n">
        <f aca="false">(D13/F13)/12</f>
        <v>0.882861111111111</v>
      </c>
      <c r="H13" s="8" t="n">
        <f aca="false">G13/2</f>
        <v>0.441430555555556</v>
      </c>
      <c r="I13" s="11"/>
    </row>
    <row r="14" customFormat="false" ht="13.8" hidden="false" customHeight="false" outlineLevel="0" collapsed="false">
      <c r="I14" s="11"/>
    </row>
    <row r="15" customFormat="false" ht="15" hidden="false" customHeight="false" outlineLevel="0" collapsed="false">
      <c r="A15" s="21" t="s">
        <v>67</v>
      </c>
      <c r="B15" s="21"/>
      <c r="C15" s="21"/>
      <c r="D15" s="21"/>
      <c r="E15" s="21"/>
      <c r="F15" s="21"/>
      <c r="G15" s="21"/>
      <c r="H15" s="21"/>
      <c r="I15" s="4" t="s">
        <v>2</v>
      </c>
    </row>
    <row r="16" customFormat="false" ht="15" hidden="false" customHeight="false" outlineLevel="0" collapsed="false">
      <c r="A16" s="5" t="s">
        <v>3</v>
      </c>
      <c r="B16" s="5" t="s">
        <v>4</v>
      </c>
      <c r="C16" s="5" t="s">
        <v>5</v>
      </c>
      <c r="D16" s="5" t="s">
        <v>6</v>
      </c>
      <c r="E16" s="5" t="s">
        <v>7</v>
      </c>
      <c r="F16" s="5" t="s">
        <v>8</v>
      </c>
      <c r="G16" s="5" t="s">
        <v>9</v>
      </c>
      <c r="H16" s="5" t="s">
        <v>10</v>
      </c>
      <c r="I16" s="7" t="s">
        <v>68</v>
      </c>
    </row>
    <row r="17" customFormat="false" ht="15" hidden="false" customHeight="false" outlineLevel="0" collapsed="false">
      <c r="A17" s="8" t="n">
        <v>76.85</v>
      </c>
      <c r="B17" s="8" t="n">
        <v>73.01</v>
      </c>
      <c r="C17" s="8" t="n">
        <v>70</v>
      </c>
      <c r="D17" s="8" t="n">
        <f aca="false">(A17+B17+C17)/3</f>
        <v>73.2866666666667</v>
      </c>
      <c r="E17" s="9" t="n">
        <v>0.5</v>
      </c>
      <c r="F17" s="10" t="n">
        <v>2</v>
      </c>
      <c r="G17" s="8" t="n">
        <f aca="false">(D17/F17)/12*2</f>
        <v>6.10722222222222</v>
      </c>
      <c r="H17" s="8" t="n">
        <f aca="false">G17/2</f>
        <v>3.05361111111111</v>
      </c>
      <c r="I17" s="11"/>
    </row>
    <row r="18" customFormat="false" ht="13.8" hidden="false" customHeight="false" outlineLevel="0" collapsed="false">
      <c r="I18" s="11"/>
    </row>
    <row r="19" customFormat="false" ht="15" hidden="false" customHeight="false" outlineLevel="0" collapsed="false">
      <c r="A19" s="21" t="s">
        <v>69</v>
      </c>
      <c r="B19" s="21"/>
      <c r="C19" s="21"/>
      <c r="D19" s="21"/>
      <c r="E19" s="21"/>
      <c r="F19" s="21"/>
      <c r="G19" s="21"/>
      <c r="H19" s="21"/>
      <c r="I19" s="4" t="s">
        <v>2</v>
      </c>
    </row>
    <row r="20" customFormat="false" ht="15" hidden="false" customHeight="false" outlineLevel="0" collapsed="false">
      <c r="A20" s="5" t="s">
        <v>3</v>
      </c>
      <c r="B20" s="5" t="s">
        <v>4</v>
      </c>
      <c r="C20" s="5" t="s">
        <v>5</v>
      </c>
      <c r="D20" s="5" t="s">
        <v>6</v>
      </c>
      <c r="E20" s="5" t="s">
        <v>7</v>
      </c>
      <c r="F20" s="5" t="s">
        <v>8</v>
      </c>
      <c r="G20" s="5" t="s">
        <v>9</v>
      </c>
      <c r="H20" s="5" t="s">
        <v>10</v>
      </c>
      <c r="I20" s="6"/>
    </row>
    <row r="21" customFormat="false" ht="15" hidden="false" customHeight="false" outlineLevel="0" collapsed="false">
      <c r="A21" s="8" t="n">
        <v>19.38</v>
      </c>
      <c r="B21" s="8" t="n">
        <v>26.08</v>
      </c>
      <c r="C21" s="8" t="n">
        <v>23.2</v>
      </c>
      <c r="D21" s="8" t="n">
        <f aca="false">(A21+B21+C21)/3</f>
        <v>22.8866666666667</v>
      </c>
      <c r="E21" s="9" t="n">
        <v>0.5</v>
      </c>
      <c r="F21" s="10" t="n">
        <v>2</v>
      </c>
      <c r="G21" s="8" t="n">
        <f aca="false">(D21/F21)/12*2</f>
        <v>1.90722222222222</v>
      </c>
      <c r="H21" s="8" t="n">
        <f aca="false">G21/2</f>
        <v>0.953611111111111</v>
      </c>
      <c r="I21" s="11"/>
    </row>
    <row r="22" customFormat="false" ht="13.8" hidden="false" customHeight="false" outlineLevel="0" collapsed="false">
      <c r="I22" s="11"/>
    </row>
    <row r="23" customFormat="false" ht="15" hidden="false" customHeight="false" outlineLevel="0" collapsed="false">
      <c r="A23" s="21" t="s">
        <v>70</v>
      </c>
      <c r="B23" s="21"/>
      <c r="C23" s="21"/>
      <c r="D23" s="21"/>
      <c r="E23" s="21"/>
      <c r="F23" s="21"/>
      <c r="G23" s="21"/>
      <c r="H23" s="21"/>
      <c r="I23" s="4" t="s">
        <v>2</v>
      </c>
    </row>
    <row r="24" customFormat="false" ht="15" hidden="false" customHeight="false" outlineLevel="0" collapsed="false">
      <c r="A24" s="5" t="s">
        <v>3</v>
      </c>
      <c r="B24" s="5" t="s">
        <v>4</v>
      </c>
      <c r="C24" s="5" t="s">
        <v>5</v>
      </c>
      <c r="D24" s="5" t="s">
        <v>6</v>
      </c>
      <c r="E24" s="5" t="s">
        <v>7</v>
      </c>
      <c r="F24" s="5" t="s">
        <v>8</v>
      </c>
      <c r="G24" s="5" t="s">
        <v>9</v>
      </c>
      <c r="H24" s="5" t="s">
        <v>10</v>
      </c>
      <c r="I24" s="7" t="n">
        <v>8201</v>
      </c>
    </row>
    <row r="25" customFormat="false" ht="15" hidden="false" customHeight="false" outlineLevel="0" collapsed="false">
      <c r="A25" s="8" t="n">
        <v>12.21</v>
      </c>
      <c r="B25" s="8" t="n">
        <v>12.21</v>
      </c>
      <c r="C25" s="8" t="n">
        <v>12.21</v>
      </c>
      <c r="D25" s="8" t="n">
        <f aca="false">(A25+B25+C25)/3</f>
        <v>12.21</v>
      </c>
      <c r="E25" s="9" t="n">
        <v>0.5</v>
      </c>
      <c r="F25" s="28" t="n">
        <v>2</v>
      </c>
      <c r="G25" s="8" t="n">
        <f aca="false">(D25/F25)/12*2</f>
        <v>1.0175</v>
      </c>
      <c r="H25" s="8" t="n">
        <f aca="false">G25/2</f>
        <v>0.50875</v>
      </c>
      <c r="I25" s="11"/>
    </row>
    <row r="26" customFormat="false" ht="13.8" hidden="false" customHeight="false" outlineLevel="0" collapsed="false">
      <c r="I26" s="11"/>
    </row>
    <row r="27" customFormat="false" ht="15" hidden="false" customHeight="false" outlineLevel="0" collapsed="false">
      <c r="A27" s="21" t="s">
        <v>71</v>
      </c>
      <c r="B27" s="21"/>
      <c r="C27" s="21"/>
      <c r="D27" s="21"/>
      <c r="E27" s="21"/>
      <c r="F27" s="21"/>
      <c r="G27" s="21"/>
      <c r="H27" s="21"/>
      <c r="I27" s="4" t="s">
        <v>2</v>
      </c>
    </row>
    <row r="28" customFormat="false" ht="15" hidden="false" customHeight="false" outlineLevel="0" collapsed="false">
      <c r="A28" s="5" t="s">
        <v>3</v>
      </c>
      <c r="B28" s="5" t="s">
        <v>4</v>
      </c>
      <c r="C28" s="5" t="s">
        <v>5</v>
      </c>
      <c r="D28" s="5" t="s">
        <v>6</v>
      </c>
      <c r="E28" s="5" t="s">
        <v>7</v>
      </c>
      <c r="F28" s="5" t="s">
        <v>8</v>
      </c>
      <c r="G28" s="5" t="s">
        <v>9</v>
      </c>
      <c r="H28" s="5" t="s">
        <v>9</v>
      </c>
      <c r="I28" s="7" t="n">
        <v>8201</v>
      </c>
    </row>
    <row r="29" customFormat="false" ht="15" hidden="false" customHeight="false" outlineLevel="0" collapsed="false">
      <c r="A29" s="8" t="n">
        <v>25.54</v>
      </c>
      <c r="B29" s="8" t="n">
        <v>25.54</v>
      </c>
      <c r="C29" s="8" t="n">
        <v>33.24</v>
      </c>
      <c r="D29" s="8" t="n">
        <f aca="false">(A29+B29+C29)/3</f>
        <v>28.1066666666667</v>
      </c>
      <c r="E29" s="9" t="n">
        <v>0.5</v>
      </c>
      <c r="F29" s="10" t="n">
        <v>2</v>
      </c>
      <c r="G29" s="8" t="n">
        <f aca="false">(D29/F29)/12*2</f>
        <v>2.34222222222222</v>
      </c>
      <c r="H29" s="8" t="n">
        <f aca="false">G29/2</f>
        <v>1.17111111111111</v>
      </c>
      <c r="I29" s="11"/>
    </row>
    <row r="30" customFormat="false" ht="15" hidden="false" customHeight="false" outlineLevel="0" collapsed="false">
      <c r="A30" s="8"/>
      <c r="B30" s="8"/>
      <c r="C30" s="8"/>
      <c r="D30" s="8"/>
      <c r="E30" s="9"/>
      <c r="F30" s="10"/>
      <c r="G30" s="8"/>
      <c r="H30" s="8"/>
      <c r="I30" s="11"/>
    </row>
    <row r="31" customFormat="false" ht="15" hidden="false" customHeight="false" outlineLevel="0" collapsed="false">
      <c r="A31" s="21" t="s">
        <v>104</v>
      </c>
      <c r="B31" s="21"/>
      <c r="C31" s="21"/>
      <c r="D31" s="21"/>
      <c r="E31" s="21"/>
      <c r="F31" s="21"/>
      <c r="G31" s="21"/>
      <c r="H31" s="21"/>
      <c r="I31" s="4" t="s">
        <v>2</v>
      </c>
    </row>
    <row r="32" customFormat="false" ht="15" hidden="false" customHeight="false" outlineLevel="0" collapsed="false">
      <c r="A32" s="5" t="s">
        <v>3</v>
      </c>
      <c r="B32" s="5" t="s">
        <v>4</v>
      </c>
      <c r="C32" s="5" t="s">
        <v>5</v>
      </c>
      <c r="D32" s="5" t="s">
        <v>6</v>
      </c>
      <c r="E32" s="5" t="s">
        <v>7</v>
      </c>
      <c r="F32" s="5" t="s">
        <v>8</v>
      </c>
      <c r="G32" s="5" t="s">
        <v>9</v>
      </c>
      <c r="H32" s="5" t="s">
        <v>10</v>
      </c>
      <c r="I32" s="7" t="n">
        <v>8201</v>
      </c>
    </row>
    <row r="33" customFormat="false" ht="15" hidden="false" customHeight="false" outlineLevel="0" collapsed="false">
      <c r="A33" s="8" t="n">
        <v>26.56</v>
      </c>
      <c r="B33" s="8" t="n">
        <v>26.51</v>
      </c>
      <c r="C33" s="8" t="n">
        <v>37.99</v>
      </c>
      <c r="D33" s="8" t="n">
        <f aca="false">(A33+B33+C33)/3</f>
        <v>30.3533333333333</v>
      </c>
      <c r="E33" s="9" t="n">
        <v>0.5</v>
      </c>
      <c r="F33" s="10" t="n">
        <v>2</v>
      </c>
      <c r="G33" s="8" t="n">
        <f aca="false">(D33/F33)/12*2</f>
        <v>2.52944444444444</v>
      </c>
      <c r="H33" s="8" t="n">
        <f aca="false">G33/2</f>
        <v>1.26472222222222</v>
      </c>
      <c r="I33" s="11"/>
    </row>
    <row r="34" customFormat="false" ht="13.8" hidden="false" customHeight="false" outlineLevel="0" collapsed="false">
      <c r="I34" s="11"/>
    </row>
    <row r="35" customFormat="false" ht="15" hidden="false" customHeight="false" outlineLevel="0" collapsed="false">
      <c r="A35" s="21" t="s">
        <v>105</v>
      </c>
      <c r="B35" s="21"/>
      <c r="C35" s="21"/>
      <c r="D35" s="21"/>
      <c r="E35" s="21"/>
      <c r="F35" s="21"/>
      <c r="G35" s="21"/>
      <c r="H35" s="21"/>
      <c r="I35" s="4" t="s">
        <v>2</v>
      </c>
    </row>
    <row r="36" customFormat="false" ht="15" hidden="false" customHeight="false" outlineLevel="0" collapsed="false">
      <c r="A36" s="5" t="s">
        <v>3</v>
      </c>
      <c r="B36" s="5" t="s">
        <v>4</v>
      </c>
      <c r="C36" s="5" t="s">
        <v>5</v>
      </c>
      <c r="D36" s="5" t="s">
        <v>6</v>
      </c>
      <c r="E36" s="5" t="s">
        <v>7</v>
      </c>
      <c r="F36" s="5" t="s">
        <v>8</v>
      </c>
      <c r="G36" s="5" t="s">
        <v>9</v>
      </c>
      <c r="H36" s="5" t="s">
        <v>10</v>
      </c>
      <c r="I36" s="7" t="n">
        <v>8201</v>
      </c>
    </row>
    <row r="37" customFormat="false" ht="15" hidden="false" customHeight="false" outlineLevel="0" collapsed="false">
      <c r="A37" s="8" t="n">
        <v>18.88</v>
      </c>
      <c r="B37" s="8" t="n">
        <v>40</v>
      </c>
      <c r="C37" s="8" t="n">
        <v>18.9</v>
      </c>
      <c r="D37" s="8" t="n">
        <f aca="false">(A37+B37+C37)/3</f>
        <v>25.9266666666667</v>
      </c>
      <c r="E37" s="9" t="n">
        <v>0.5</v>
      </c>
      <c r="F37" s="10" t="n">
        <v>2</v>
      </c>
      <c r="G37" s="8" t="n">
        <f aca="false">(D37/F37)/12*2</f>
        <v>2.16055555555556</v>
      </c>
      <c r="H37" s="8" t="n">
        <f aca="false">G37/2</f>
        <v>1.08027777777778</v>
      </c>
      <c r="I37" s="11"/>
    </row>
    <row r="38" customFormat="false" ht="15" hidden="false" customHeight="false" outlineLevel="0" collapsed="false">
      <c r="A38" s="8"/>
      <c r="B38" s="8"/>
      <c r="C38" s="8"/>
      <c r="D38" s="8"/>
      <c r="E38" s="9"/>
      <c r="F38" s="9"/>
      <c r="G38" s="8"/>
      <c r="H38" s="8"/>
      <c r="I38" s="11"/>
    </row>
    <row r="39" customFormat="false" ht="15" hidden="false" customHeight="false" outlineLevel="0" collapsed="false">
      <c r="A39" s="21" t="s">
        <v>48</v>
      </c>
      <c r="B39" s="21"/>
      <c r="C39" s="21"/>
      <c r="D39" s="21"/>
      <c r="E39" s="21"/>
      <c r="F39" s="21"/>
      <c r="G39" s="21"/>
      <c r="H39" s="21"/>
      <c r="I39" s="4" t="s">
        <v>2</v>
      </c>
    </row>
    <row r="40" customFormat="false" ht="15" hidden="false" customHeight="false" outlineLevel="0" collapsed="false">
      <c r="A40" s="5" t="s">
        <v>3</v>
      </c>
      <c r="B40" s="5" t="s">
        <v>4</v>
      </c>
      <c r="C40" s="5" t="s">
        <v>5</v>
      </c>
      <c r="D40" s="5" t="s">
        <v>6</v>
      </c>
      <c r="E40" s="5" t="s">
        <v>7</v>
      </c>
      <c r="F40" s="5" t="s">
        <v>8</v>
      </c>
      <c r="G40" s="5" t="s">
        <v>9</v>
      </c>
      <c r="H40" s="5" t="s">
        <v>10</v>
      </c>
      <c r="I40" s="7"/>
    </row>
    <row r="41" customFormat="false" ht="15" hidden="false" customHeight="false" outlineLevel="0" collapsed="false">
      <c r="A41" s="25" t="n">
        <v>4.459</v>
      </c>
      <c r="B41" s="25" t="n">
        <v>4.459</v>
      </c>
      <c r="C41" s="25" t="n">
        <v>4.4</v>
      </c>
      <c r="D41" s="25" t="n">
        <f aca="false">(A41+B41+C41)/3</f>
        <v>4.43933333333333</v>
      </c>
      <c r="E41" s="26" t="n">
        <v>1</v>
      </c>
      <c r="F41" s="27" t="n">
        <v>0</v>
      </c>
      <c r="G41" s="25" t="n">
        <f aca="false">D41*300</f>
        <v>1331.8</v>
      </c>
      <c r="H41" s="25" t="n">
        <f aca="false">G41/2</f>
        <v>665.9</v>
      </c>
      <c r="I41" s="11"/>
    </row>
    <row r="42" customFormat="false" ht="15" hidden="false" customHeight="false" outlineLevel="0" collapsed="false">
      <c r="A42" s="8"/>
      <c r="B42" s="8"/>
      <c r="C42" s="8"/>
      <c r="D42" s="8"/>
      <c r="E42" s="9"/>
      <c r="F42" s="9"/>
      <c r="G42" s="8"/>
      <c r="H42" s="8"/>
      <c r="I42" s="11"/>
    </row>
    <row r="43" customFormat="false" ht="15" hidden="false" customHeight="false" outlineLevel="0" collapsed="false">
      <c r="A43" s="21" t="s">
        <v>75</v>
      </c>
      <c r="B43" s="21"/>
      <c r="C43" s="21"/>
      <c r="D43" s="21"/>
      <c r="E43" s="21"/>
      <c r="F43" s="21"/>
      <c r="G43" s="21"/>
      <c r="H43" s="21"/>
      <c r="I43" s="4" t="s">
        <v>2</v>
      </c>
    </row>
    <row r="44" customFormat="false" ht="15" hidden="false" customHeight="false" outlineLevel="0" collapsed="false">
      <c r="A44" s="5" t="s">
        <v>3</v>
      </c>
      <c r="B44" s="5" t="s">
        <v>4</v>
      </c>
      <c r="C44" s="5" t="s">
        <v>5</v>
      </c>
      <c r="D44" s="5" t="s">
        <v>6</v>
      </c>
      <c r="E44" s="5" t="s">
        <v>7</v>
      </c>
      <c r="F44" s="5" t="s">
        <v>8</v>
      </c>
      <c r="G44" s="5" t="s">
        <v>9</v>
      </c>
      <c r="H44" s="5" t="s">
        <v>10</v>
      </c>
      <c r="I44" s="7"/>
    </row>
    <row r="45" customFormat="false" ht="15" hidden="false" customHeight="false" outlineLevel="0" collapsed="false">
      <c r="A45" s="8" t="n">
        <v>14.99</v>
      </c>
      <c r="B45" s="8" t="n">
        <v>25.8</v>
      </c>
      <c r="C45" s="8" t="n">
        <v>14.99</v>
      </c>
      <c r="D45" s="8" t="n">
        <f aca="false">(A45+B45+C45)/3</f>
        <v>18.5933333333333</v>
      </c>
      <c r="E45" s="9" t="n">
        <v>1</v>
      </c>
      <c r="F45" s="10" t="n">
        <v>0</v>
      </c>
      <c r="G45" s="8" t="n">
        <f aca="false">D45*60</f>
        <v>1115.6</v>
      </c>
      <c r="H45" s="8" t="n">
        <f aca="false">G45/2</f>
        <v>557.8</v>
      </c>
      <c r="I45" s="11"/>
    </row>
    <row r="46" customFormat="false" ht="15" hidden="false" customHeight="false" outlineLevel="0" collapsed="false">
      <c r="A46" s="8"/>
      <c r="B46" s="8"/>
      <c r="C46" s="8"/>
      <c r="D46" s="8"/>
      <c r="E46" s="9"/>
      <c r="F46" s="9"/>
      <c r="G46" s="8"/>
      <c r="H46" s="8"/>
      <c r="I46" s="11"/>
    </row>
    <row r="47" customFormat="false" ht="15" hidden="false" customHeight="false" outlineLevel="0" collapsed="false">
      <c r="A47" s="21" t="s">
        <v>76</v>
      </c>
      <c r="B47" s="21"/>
      <c r="C47" s="21"/>
      <c r="D47" s="21"/>
      <c r="E47" s="21"/>
      <c r="F47" s="21"/>
      <c r="G47" s="21"/>
      <c r="H47" s="21"/>
      <c r="I47" s="4" t="s">
        <v>2</v>
      </c>
    </row>
    <row r="48" customFormat="false" ht="15" hidden="false" customHeight="false" outlineLevel="0" collapsed="false">
      <c r="A48" s="5" t="s">
        <v>3</v>
      </c>
      <c r="B48" s="5" t="s">
        <v>4</v>
      </c>
      <c r="C48" s="5" t="s">
        <v>5</v>
      </c>
      <c r="D48" s="5" t="s">
        <v>6</v>
      </c>
      <c r="E48" s="5" t="s">
        <v>7</v>
      </c>
      <c r="F48" s="5" t="s">
        <v>8</v>
      </c>
      <c r="G48" s="5" t="s">
        <v>9</v>
      </c>
      <c r="H48" s="5" t="s">
        <v>10</v>
      </c>
      <c r="I48" s="7"/>
    </row>
    <row r="49" customFormat="false" ht="15" hidden="false" customHeight="false" outlineLevel="0" collapsed="false">
      <c r="A49" s="8" t="n">
        <v>6.49</v>
      </c>
      <c r="B49" s="8" t="n">
        <v>11.3</v>
      </c>
      <c r="C49" s="8" t="n">
        <v>10.59</v>
      </c>
      <c r="D49" s="8" t="n">
        <f aca="false">(A49+B49+C49)/3</f>
        <v>9.46</v>
      </c>
      <c r="E49" s="9" t="n">
        <v>1</v>
      </c>
      <c r="F49" s="10" t="n">
        <v>1</v>
      </c>
      <c r="G49" s="8" t="n">
        <f aca="false">(D49/F49)/12*2</f>
        <v>1.57666666666667</v>
      </c>
      <c r="H49" s="8" t="n">
        <f aca="false">G49/2</f>
        <v>0.788333333333333</v>
      </c>
      <c r="I49" s="11"/>
    </row>
    <row r="50" customFormat="false" ht="15" hidden="false" customHeight="false" outlineLevel="0" collapsed="false">
      <c r="A50" s="8"/>
      <c r="B50" s="8"/>
      <c r="C50" s="8"/>
      <c r="D50" s="8"/>
      <c r="E50" s="9"/>
      <c r="F50" s="9"/>
      <c r="G50" s="8"/>
      <c r="H50" s="8"/>
      <c r="I50" s="11"/>
    </row>
    <row r="51" customFormat="false" ht="15" hidden="false" customHeight="false" outlineLevel="0" collapsed="false">
      <c r="A51" s="21" t="s">
        <v>77</v>
      </c>
      <c r="B51" s="21"/>
      <c r="C51" s="21"/>
      <c r="D51" s="21"/>
      <c r="E51" s="21"/>
      <c r="F51" s="21"/>
      <c r="G51" s="21"/>
      <c r="H51" s="21"/>
      <c r="I51" s="4" t="s">
        <v>2</v>
      </c>
    </row>
    <row r="52" customFormat="false" ht="15" hidden="false" customHeight="false" outlineLevel="0" collapsed="false">
      <c r="A52" s="5" t="s">
        <v>3</v>
      </c>
      <c r="B52" s="5" t="s">
        <v>4</v>
      </c>
      <c r="C52" s="5" t="s">
        <v>5</v>
      </c>
      <c r="D52" s="5" t="s">
        <v>6</v>
      </c>
      <c r="E52" s="5" t="s">
        <v>7</v>
      </c>
      <c r="F52" s="5" t="s">
        <v>8</v>
      </c>
      <c r="G52" s="5" t="s">
        <v>9</v>
      </c>
      <c r="H52" s="5" t="s">
        <v>10</v>
      </c>
      <c r="I52" s="6"/>
    </row>
    <row r="53" customFormat="false" ht="15" hidden="false" customHeight="false" outlineLevel="0" collapsed="false">
      <c r="A53" s="8" t="n">
        <v>9.92</v>
      </c>
      <c r="B53" s="8" t="n">
        <v>43.94</v>
      </c>
      <c r="C53" s="8" t="n">
        <v>31.9</v>
      </c>
      <c r="D53" s="8" t="n">
        <f aca="false">(A53+B53+C53)/3</f>
        <v>28.5866666666667</v>
      </c>
      <c r="E53" s="9" t="n">
        <v>1</v>
      </c>
      <c r="F53" s="10" t="n">
        <v>1</v>
      </c>
      <c r="G53" s="8" t="n">
        <f aca="false">(D53/F53)/12*2</f>
        <v>4.76444444444444</v>
      </c>
      <c r="H53" s="8" t="n">
        <f aca="false">G53/2</f>
        <v>2.38222222222222</v>
      </c>
      <c r="I53" s="11"/>
    </row>
    <row r="54" customFormat="false" ht="15" hidden="false" customHeight="false" outlineLevel="0" collapsed="false">
      <c r="A54" s="8"/>
      <c r="B54" s="8"/>
      <c r="C54" s="8"/>
      <c r="D54" s="8"/>
      <c r="E54" s="9"/>
      <c r="F54" s="9"/>
      <c r="G54" s="8"/>
      <c r="H54" s="8"/>
      <c r="I54" s="11"/>
    </row>
    <row r="55" customFormat="false" ht="15" hidden="false" customHeight="false" outlineLevel="0" collapsed="false">
      <c r="A55" s="21" t="s">
        <v>29</v>
      </c>
      <c r="B55" s="21"/>
      <c r="C55" s="21"/>
      <c r="D55" s="21"/>
      <c r="E55" s="21"/>
      <c r="F55" s="21"/>
      <c r="G55" s="21"/>
      <c r="H55" s="21"/>
      <c r="I55" s="4" t="s">
        <v>2</v>
      </c>
    </row>
    <row r="56" customFormat="false" ht="15" hidden="false" customHeight="false" outlineLevel="0" collapsed="false">
      <c r="A56" s="5" t="s">
        <v>3</v>
      </c>
      <c r="B56" s="5" t="s">
        <v>4</v>
      </c>
      <c r="C56" s="5" t="s">
        <v>5</v>
      </c>
      <c r="D56" s="5" t="s">
        <v>6</v>
      </c>
      <c r="E56" s="5" t="s">
        <v>7</v>
      </c>
      <c r="F56" s="5" t="s">
        <v>8</v>
      </c>
      <c r="G56" s="5" t="s">
        <v>9</v>
      </c>
      <c r="H56" s="5" t="s">
        <v>10</v>
      </c>
      <c r="I56" s="7"/>
    </row>
    <row r="57" customFormat="false" ht="15" hidden="false" customHeight="false" outlineLevel="0" collapsed="false">
      <c r="A57" s="8" t="n">
        <v>3.9</v>
      </c>
      <c r="B57" s="8" t="n">
        <v>11</v>
      </c>
      <c r="C57" s="8" t="n">
        <v>4.24</v>
      </c>
      <c r="D57" s="8" t="n">
        <f aca="false">(A57+B57+C57)/3</f>
        <v>6.38</v>
      </c>
      <c r="E57" s="9" t="n">
        <v>1</v>
      </c>
      <c r="F57" s="10" t="n">
        <v>1</v>
      </c>
      <c r="G57" s="8" t="n">
        <f aca="false">(D57/F57)/12*2</f>
        <v>1.06333333333333</v>
      </c>
      <c r="H57" s="8" t="n">
        <f aca="false">G57/2</f>
        <v>0.531666666666667</v>
      </c>
      <c r="I57" s="11"/>
    </row>
    <row r="58" customFormat="false" ht="15" hidden="false" customHeight="false" outlineLevel="0" collapsed="false">
      <c r="A58" s="8"/>
      <c r="B58" s="8"/>
      <c r="C58" s="8"/>
      <c r="D58" s="8"/>
      <c r="E58" s="9"/>
      <c r="F58" s="9"/>
      <c r="G58" s="8"/>
      <c r="H58" s="8"/>
      <c r="I58" s="11"/>
    </row>
    <row r="59" customFormat="false" ht="15" hidden="false" customHeight="false" outlineLevel="0" collapsed="false">
      <c r="A59" s="21" t="s">
        <v>78</v>
      </c>
      <c r="B59" s="21"/>
      <c r="C59" s="21"/>
      <c r="D59" s="21"/>
      <c r="E59" s="21"/>
      <c r="F59" s="21"/>
      <c r="G59" s="21"/>
      <c r="H59" s="21"/>
      <c r="I59" s="4" t="s">
        <v>2</v>
      </c>
    </row>
    <row r="60" customFormat="false" ht="15" hidden="false" customHeight="false" outlineLevel="0" collapsed="false">
      <c r="A60" s="5" t="s">
        <v>3</v>
      </c>
      <c r="B60" s="5" t="s">
        <v>4</v>
      </c>
      <c r="C60" s="5" t="s">
        <v>5</v>
      </c>
      <c r="D60" s="5" t="s">
        <v>6</v>
      </c>
      <c r="E60" s="5" t="s">
        <v>7</v>
      </c>
      <c r="F60" s="5" t="s">
        <v>8</v>
      </c>
      <c r="G60" s="5" t="s">
        <v>9</v>
      </c>
      <c r="H60" s="5" t="s">
        <v>10</v>
      </c>
      <c r="I60" s="7"/>
    </row>
    <row r="61" customFormat="false" ht="15" hidden="false" customHeight="false" outlineLevel="0" collapsed="false">
      <c r="A61" s="8" t="n">
        <v>9.79</v>
      </c>
      <c r="B61" s="8" t="n">
        <v>8.46</v>
      </c>
      <c r="C61" s="8" t="n">
        <v>8.84</v>
      </c>
      <c r="D61" s="8" t="n">
        <f aca="false">(A61+B61+C61)/3</f>
        <v>9.03</v>
      </c>
      <c r="E61" s="9" t="n">
        <v>1</v>
      </c>
      <c r="F61" s="10" t="n">
        <v>1</v>
      </c>
      <c r="G61" s="8" t="n">
        <f aca="false">(D61/F61)/12*52</f>
        <v>39.13</v>
      </c>
      <c r="H61" s="8" t="n">
        <f aca="false">G61/2</f>
        <v>19.565</v>
      </c>
      <c r="I61" s="11"/>
    </row>
    <row r="62" customFormat="false" ht="15" hidden="false" customHeight="false" outlineLevel="0" collapsed="false">
      <c r="A62" s="8"/>
      <c r="B62" s="8"/>
      <c r="C62" s="8"/>
      <c r="D62" s="8"/>
      <c r="E62" s="9"/>
      <c r="F62" s="9"/>
      <c r="G62" s="8"/>
      <c r="H62" s="8"/>
      <c r="I62" s="11"/>
    </row>
    <row r="63" customFormat="false" ht="15" hidden="false" customHeight="false" outlineLevel="0" collapsed="false">
      <c r="A63" s="21" t="s">
        <v>79</v>
      </c>
      <c r="B63" s="21"/>
      <c r="C63" s="21"/>
      <c r="D63" s="21"/>
      <c r="E63" s="21"/>
      <c r="F63" s="21"/>
      <c r="G63" s="21"/>
      <c r="H63" s="21"/>
      <c r="I63" s="4" t="s">
        <v>2</v>
      </c>
    </row>
    <row r="64" customFormat="false" ht="15" hidden="false" customHeight="false" outlineLevel="0" collapsed="false">
      <c r="A64" s="5" t="s">
        <v>3</v>
      </c>
      <c r="B64" s="5" t="s">
        <v>4</v>
      </c>
      <c r="C64" s="5" t="s">
        <v>5</v>
      </c>
      <c r="D64" s="5" t="s">
        <v>6</v>
      </c>
      <c r="E64" s="5" t="s">
        <v>7</v>
      </c>
      <c r="F64" s="5" t="s">
        <v>8</v>
      </c>
      <c r="G64" s="5" t="s">
        <v>9</v>
      </c>
      <c r="H64" s="5" t="s">
        <v>10</v>
      </c>
      <c r="I64" s="7"/>
    </row>
    <row r="65" customFormat="false" ht="15" hidden="false" customHeight="false" outlineLevel="0" collapsed="false">
      <c r="A65" s="8" t="n">
        <v>40</v>
      </c>
      <c r="B65" s="8" t="n">
        <v>32.92</v>
      </c>
      <c r="C65" s="8" t="n">
        <v>91.08</v>
      </c>
      <c r="D65" s="8" t="n">
        <f aca="false">(A65+B65+C65)/3</f>
        <v>54.6666666666667</v>
      </c>
      <c r="E65" s="9" t="n">
        <v>1</v>
      </c>
      <c r="F65" s="10" t="n">
        <v>1</v>
      </c>
      <c r="G65" s="8" t="n">
        <f aca="false">(D65/F65)/12*8</f>
        <v>36.4444444444444</v>
      </c>
      <c r="H65" s="8" t="n">
        <f aca="false">G65/2</f>
        <v>18.2222222222222</v>
      </c>
      <c r="I65" s="11"/>
    </row>
    <row r="66" customFormat="false" ht="15" hidden="false" customHeight="false" outlineLevel="0" collapsed="false">
      <c r="A66" s="8"/>
      <c r="B66" s="8"/>
      <c r="C66" s="8"/>
      <c r="D66" s="8"/>
      <c r="E66" s="9"/>
      <c r="F66" s="9"/>
      <c r="G66" s="8"/>
      <c r="H66" s="8"/>
      <c r="I66" s="11"/>
    </row>
    <row r="67" customFormat="false" ht="15" hidden="false" customHeight="false" outlineLevel="0" collapsed="false">
      <c r="A67" s="21" t="s">
        <v>16</v>
      </c>
      <c r="B67" s="21"/>
      <c r="C67" s="21"/>
      <c r="D67" s="21"/>
      <c r="E67" s="21"/>
      <c r="F67" s="21"/>
      <c r="G67" s="21"/>
      <c r="H67" s="21"/>
      <c r="I67" s="4" t="s">
        <v>2</v>
      </c>
    </row>
    <row r="68" customFormat="false" ht="15" hidden="false" customHeight="false" outlineLevel="0" collapsed="false">
      <c r="A68" s="5" t="s">
        <v>3</v>
      </c>
      <c r="B68" s="5" t="s">
        <v>4</v>
      </c>
      <c r="C68" s="5" t="s">
        <v>5</v>
      </c>
      <c r="D68" s="5" t="s">
        <v>6</v>
      </c>
      <c r="E68" s="5" t="s">
        <v>7</v>
      </c>
      <c r="F68" s="5" t="s">
        <v>8</v>
      </c>
      <c r="G68" s="5" t="s">
        <v>9</v>
      </c>
      <c r="H68" s="5" t="s">
        <v>10</v>
      </c>
      <c r="I68" s="6"/>
    </row>
    <row r="69" customFormat="false" ht="15" hidden="false" customHeight="false" outlineLevel="0" collapsed="false">
      <c r="A69" s="8" t="n">
        <v>75.16</v>
      </c>
      <c r="B69" s="8" t="n">
        <v>39.9</v>
      </c>
      <c r="C69" s="8" t="n">
        <v>72.9</v>
      </c>
      <c r="D69" s="8" t="n">
        <f aca="false">(A69+B69+C69)/3</f>
        <v>62.6533333333333</v>
      </c>
      <c r="E69" s="9" t="n">
        <v>1</v>
      </c>
      <c r="F69" s="10" t="n">
        <v>1</v>
      </c>
      <c r="G69" s="8" t="n">
        <f aca="false">(D69/F69)/12*2</f>
        <v>10.4422222222222</v>
      </c>
      <c r="H69" s="8" t="n">
        <f aca="false">G69/2</f>
        <v>5.22111111111111</v>
      </c>
      <c r="I69" s="11"/>
    </row>
    <row r="70" customFormat="false" ht="15" hidden="false" customHeight="false" outlineLevel="0" collapsed="false">
      <c r="A70" s="8"/>
      <c r="B70" s="8"/>
      <c r="C70" s="8"/>
      <c r="D70" s="8"/>
      <c r="E70" s="9"/>
      <c r="F70" s="9"/>
      <c r="G70" s="8"/>
      <c r="H70" s="8"/>
      <c r="I70" s="11"/>
    </row>
    <row r="71" customFormat="false" ht="15" hidden="false" customHeight="false" outlineLevel="0" collapsed="false">
      <c r="A71" s="21" t="s">
        <v>80</v>
      </c>
      <c r="B71" s="21"/>
      <c r="C71" s="21"/>
      <c r="D71" s="21"/>
      <c r="E71" s="21"/>
      <c r="F71" s="21"/>
      <c r="G71" s="21"/>
      <c r="H71" s="21"/>
      <c r="I71" s="4" t="s">
        <v>2</v>
      </c>
    </row>
    <row r="72" customFormat="false" ht="15" hidden="false" customHeight="false" outlineLevel="0" collapsed="false">
      <c r="A72" s="5" t="s">
        <v>3</v>
      </c>
      <c r="B72" s="5" t="s">
        <v>4</v>
      </c>
      <c r="C72" s="5" t="s">
        <v>5</v>
      </c>
      <c r="D72" s="5" t="s">
        <v>6</v>
      </c>
      <c r="E72" s="5" t="s">
        <v>7</v>
      </c>
      <c r="F72" s="5" t="s">
        <v>8</v>
      </c>
      <c r="G72" s="5" t="s">
        <v>9</v>
      </c>
      <c r="H72" s="5" t="s">
        <v>10</v>
      </c>
      <c r="I72" s="7"/>
    </row>
    <row r="73" customFormat="false" ht="15" hidden="false" customHeight="false" outlineLevel="0" collapsed="false">
      <c r="A73" s="8" t="n">
        <v>37.04</v>
      </c>
      <c r="B73" s="8" t="n">
        <v>23.43</v>
      </c>
      <c r="C73" s="8" t="n">
        <v>18.7</v>
      </c>
      <c r="D73" s="8" t="n">
        <f aca="false">(A73+B73+C73)/3</f>
        <v>26.39</v>
      </c>
      <c r="E73" s="9" t="n">
        <v>1</v>
      </c>
      <c r="F73" s="10" t="n">
        <v>1</v>
      </c>
      <c r="G73" s="8" t="n">
        <f aca="false">(D73/F73)/12*2</f>
        <v>4.39833333333333</v>
      </c>
      <c r="H73" s="8" t="n">
        <f aca="false">G73/2</f>
        <v>2.19916666666667</v>
      </c>
      <c r="I73" s="11"/>
    </row>
    <row r="74" customFormat="false" ht="15" hidden="false" customHeight="false" outlineLevel="0" collapsed="false">
      <c r="A74" s="8"/>
      <c r="B74" s="8"/>
      <c r="C74" s="8"/>
      <c r="D74" s="8"/>
      <c r="E74" s="9"/>
      <c r="F74" s="9"/>
      <c r="G74" s="8"/>
      <c r="H74" s="8"/>
      <c r="I74" s="11"/>
    </row>
    <row r="75" customFormat="false" ht="15" hidden="false" customHeight="false" outlineLevel="0" collapsed="false">
      <c r="A75" s="21" t="s">
        <v>83</v>
      </c>
      <c r="B75" s="21"/>
      <c r="C75" s="21"/>
      <c r="D75" s="21"/>
      <c r="E75" s="21"/>
      <c r="F75" s="21"/>
      <c r="G75" s="21"/>
      <c r="H75" s="21"/>
      <c r="I75" s="4" t="s">
        <v>2</v>
      </c>
    </row>
    <row r="76" customFormat="false" ht="15" hidden="false" customHeight="false" outlineLevel="0" collapsed="false">
      <c r="A76" s="5" t="s">
        <v>3</v>
      </c>
      <c r="B76" s="5" t="s">
        <v>4</v>
      </c>
      <c r="C76" s="5" t="s">
        <v>5</v>
      </c>
      <c r="D76" s="5" t="s">
        <v>6</v>
      </c>
      <c r="E76" s="5" t="s">
        <v>7</v>
      </c>
      <c r="F76" s="6" t="s">
        <v>8</v>
      </c>
      <c r="G76" s="5" t="s">
        <v>9</v>
      </c>
      <c r="H76" s="5" t="s">
        <v>10</v>
      </c>
      <c r="I76" s="6" t="n">
        <v>3926</v>
      </c>
    </row>
    <row r="77" customFormat="false" ht="15" hidden="false" customHeight="false" outlineLevel="0" collapsed="false">
      <c r="A77" s="8" t="n">
        <v>23.8</v>
      </c>
      <c r="B77" s="8" t="n">
        <v>14.9</v>
      </c>
      <c r="C77" s="8" t="n">
        <v>16.9</v>
      </c>
      <c r="D77" s="8" t="n">
        <f aca="false">(A77+B77+C77)/3</f>
        <v>18.5333333333333</v>
      </c>
      <c r="E77" s="9" t="n">
        <v>1</v>
      </c>
      <c r="F77" s="10" t="n">
        <v>1</v>
      </c>
      <c r="G77" s="8" t="n">
        <f aca="false">(D77/F77)/12*2</f>
        <v>3.08888888888889</v>
      </c>
      <c r="H77" s="8" t="n">
        <f aca="false">G77/2</f>
        <v>1.54444444444444</v>
      </c>
      <c r="I77" s="11"/>
    </row>
    <row r="78" customFormat="false" ht="15" hidden="false" customHeight="false" outlineLevel="0" collapsed="false">
      <c r="A78" s="8"/>
      <c r="B78" s="8"/>
      <c r="C78" s="8"/>
      <c r="D78" s="8"/>
      <c r="E78" s="9"/>
      <c r="F78" s="9"/>
      <c r="G78" s="8"/>
      <c r="H78" s="8"/>
      <c r="I78" s="11"/>
    </row>
    <row r="79" customFormat="false" ht="15" hidden="false" customHeight="false" outlineLevel="0" collapsed="false">
      <c r="A79" s="21" t="s">
        <v>53</v>
      </c>
      <c r="B79" s="21"/>
      <c r="C79" s="21"/>
      <c r="D79" s="21"/>
      <c r="E79" s="21"/>
      <c r="F79" s="21"/>
      <c r="G79" s="21"/>
      <c r="H79" s="21"/>
      <c r="I79" s="4" t="s">
        <v>2</v>
      </c>
    </row>
    <row r="80" customFormat="false" ht="15" hidden="false" customHeight="false" outlineLevel="0" collapsed="false">
      <c r="A80" s="5" t="s">
        <v>3</v>
      </c>
      <c r="B80" s="5" t="s">
        <v>4</v>
      </c>
      <c r="C80" s="5" t="s">
        <v>5</v>
      </c>
      <c r="D80" s="5" t="s">
        <v>6</v>
      </c>
      <c r="E80" s="5" t="s">
        <v>7</v>
      </c>
      <c r="F80" s="5" t="s">
        <v>8</v>
      </c>
      <c r="G80" s="5" t="s">
        <v>9</v>
      </c>
      <c r="H80" s="5" t="s">
        <v>10</v>
      </c>
      <c r="I80" s="7"/>
    </row>
    <row r="81" customFormat="false" ht="15" hidden="false" customHeight="false" outlineLevel="0" collapsed="false">
      <c r="A81" s="8" t="n">
        <v>11.5</v>
      </c>
      <c r="B81" s="8" t="n">
        <v>12.21</v>
      </c>
      <c r="C81" s="8" t="n">
        <v>11.3</v>
      </c>
      <c r="D81" s="8" t="n">
        <f aca="false">(A81+B81+C81)/3</f>
        <v>11.67</v>
      </c>
      <c r="E81" s="9" t="n">
        <v>1</v>
      </c>
      <c r="F81" s="10" t="n">
        <v>1</v>
      </c>
      <c r="G81" s="8" t="n">
        <f aca="false">(D81/F81)/12*4</f>
        <v>3.89</v>
      </c>
      <c r="H81" s="8" t="n">
        <f aca="false">G81/2</f>
        <v>1.945</v>
      </c>
      <c r="I81" s="11"/>
    </row>
    <row r="82" customFormat="false" ht="15" hidden="false" customHeight="false" outlineLevel="0" collapsed="false">
      <c r="A82" s="8"/>
      <c r="B82" s="8"/>
      <c r="C82" s="8"/>
      <c r="D82" s="8"/>
      <c r="E82" s="9"/>
      <c r="F82" s="9"/>
      <c r="G82" s="8"/>
      <c r="H82" s="8"/>
      <c r="I82" s="11"/>
    </row>
    <row r="83" customFormat="false" ht="15" hidden="false" customHeight="false" outlineLevel="0" collapsed="false">
      <c r="A83" s="21" t="s">
        <v>54</v>
      </c>
      <c r="B83" s="21"/>
      <c r="C83" s="21"/>
      <c r="D83" s="21"/>
      <c r="E83" s="21"/>
      <c r="F83" s="21"/>
      <c r="G83" s="21"/>
      <c r="H83" s="21"/>
      <c r="I83" s="4" t="s">
        <v>2</v>
      </c>
    </row>
    <row r="84" customFormat="false" ht="15" hidden="false" customHeight="false" outlineLevel="0" collapsed="false">
      <c r="A84" s="5" t="s">
        <v>3</v>
      </c>
      <c r="B84" s="5" t="s">
        <v>4</v>
      </c>
      <c r="C84" s="5" t="s">
        <v>5</v>
      </c>
      <c r="D84" s="5" t="s">
        <v>6</v>
      </c>
      <c r="E84" s="5" t="s">
        <v>7</v>
      </c>
      <c r="F84" s="5" t="s">
        <v>8</v>
      </c>
      <c r="G84" s="5" t="s">
        <v>9</v>
      </c>
      <c r="H84" s="5" t="s">
        <v>10</v>
      </c>
      <c r="I84" s="6"/>
    </row>
    <row r="85" customFormat="false" ht="15" hidden="false" customHeight="false" outlineLevel="0" collapsed="false">
      <c r="A85" s="8" t="n">
        <v>254</v>
      </c>
      <c r="B85" s="8" t="n">
        <v>180</v>
      </c>
      <c r="C85" s="8" t="n">
        <v>42.9</v>
      </c>
      <c r="D85" s="8" t="n">
        <f aca="false">(A85+B85+C85)/3</f>
        <v>158.966666666667</v>
      </c>
      <c r="E85" s="9" t="n">
        <v>1</v>
      </c>
      <c r="F85" s="10" t="n">
        <v>1</v>
      </c>
      <c r="G85" s="8" t="n">
        <f aca="false">(D85/F85)/12*2</f>
        <v>26.4944444444444</v>
      </c>
      <c r="H85" s="8" t="n">
        <f aca="false">G85/2</f>
        <v>13.2472222222222</v>
      </c>
      <c r="I85" s="11"/>
    </row>
    <row r="86" customFormat="false" ht="15" hidden="false" customHeight="false" outlineLevel="0" collapsed="false">
      <c r="A86" s="8"/>
      <c r="B86" s="8"/>
      <c r="C86" s="8"/>
      <c r="D86" s="8"/>
      <c r="E86" s="9"/>
      <c r="F86" s="9"/>
      <c r="G86" s="8"/>
      <c r="H86" s="8"/>
      <c r="I86" s="11"/>
    </row>
    <row r="87" customFormat="false" ht="15" hidden="false" customHeight="false" outlineLevel="0" collapsed="false">
      <c r="A87" s="21" t="s">
        <v>55</v>
      </c>
      <c r="B87" s="21"/>
      <c r="C87" s="21"/>
      <c r="D87" s="21"/>
      <c r="E87" s="21"/>
      <c r="F87" s="21"/>
      <c r="G87" s="21"/>
      <c r="H87" s="21"/>
      <c r="I87" s="4" t="s">
        <v>2</v>
      </c>
    </row>
    <row r="88" customFormat="false" ht="15" hidden="false" customHeight="false" outlineLevel="0" collapsed="false">
      <c r="A88" s="5" t="s">
        <v>3</v>
      </c>
      <c r="B88" s="5" t="s">
        <v>4</v>
      </c>
      <c r="C88" s="5" t="s">
        <v>5</v>
      </c>
      <c r="D88" s="5" t="s">
        <v>6</v>
      </c>
      <c r="E88" s="5" t="s">
        <v>7</v>
      </c>
      <c r="F88" s="5" t="s">
        <v>8</v>
      </c>
      <c r="G88" s="5" t="s">
        <v>9</v>
      </c>
      <c r="H88" s="5" t="s">
        <v>10</v>
      </c>
      <c r="I88" s="7"/>
    </row>
    <row r="89" customFormat="false" ht="15" hidden="false" customHeight="false" outlineLevel="0" collapsed="false">
      <c r="A89" s="8" t="n">
        <v>179.6</v>
      </c>
      <c r="B89" s="8" t="n">
        <v>136</v>
      </c>
      <c r="C89" s="8" t="n">
        <v>128.19</v>
      </c>
      <c r="D89" s="8" t="n">
        <f aca="false">(A89+B89+C89)/3</f>
        <v>147.93</v>
      </c>
      <c r="E89" s="9" t="n">
        <v>1</v>
      </c>
      <c r="F89" s="10" t="n">
        <v>1</v>
      </c>
      <c r="G89" s="8" t="n">
        <f aca="false">(D89/F89)/12*2</f>
        <v>24.655</v>
      </c>
      <c r="H89" s="8" t="n">
        <f aca="false">G89/2</f>
        <v>12.3275</v>
      </c>
      <c r="I89" s="11"/>
    </row>
    <row r="90" customFormat="false" ht="15" hidden="false" customHeight="false" outlineLevel="0" collapsed="false">
      <c r="A90" s="8"/>
      <c r="B90" s="8"/>
      <c r="C90" s="8"/>
      <c r="D90" s="8"/>
      <c r="E90" s="9"/>
      <c r="F90" s="9"/>
      <c r="G90" s="8"/>
      <c r="H90" s="8"/>
      <c r="I90" s="11"/>
    </row>
    <row r="91" customFormat="false" ht="15" hidden="false" customHeight="false" outlineLevel="0" collapsed="false">
      <c r="A91" s="21" t="s">
        <v>106</v>
      </c>
      <c r="B91" s="21"/>
      <c r="C91" s="21"/>
      <c r="D91" s="21"/>
      <c r="E91" s="21"/>
      <c r="F91" s="21"/>
      <c r="G91" s="21"/>
      <c r="H91" s="21"/>
      <c r="I91" s="4" t="s">
        <v>2</v>
      </c>
    </row>
    <row r="92" customFormat="false" ht="15" hidden="false" customHeight="false" outlineLevel="0" collapsed="false">
      <c r="A92" s="5" t="s">
        <v>3</v>
      </c>
      <c r="B92" s="5" t="s">
        <v>4</v>
      </c>
      <c r="C92" s="5" t="s">
        <v>5</v>
      </c>
      <c r="D92" s="5" t="s">
        <v>6</v>
      </c>
      <c r="E92" s="5" t="s">
        <v>7</v>
      </c>
      <c r="F92" s="5" t="s">
        <v>8</v>
      </c>
      <c r="G92" s="5" t="s">
        <v>9</v>
      </c>
      <c r="H92" s="5" t="s">
        <v>10</v>
      </c>
      <c r="I92" s="7"/>
    </row>
    <row r="93" customFormat="false" ht="15" hidden="false" customHeight="false" outlineLevel="0" collapsed="false">
      <c r="A93" s="8" t="n">
        <v>192.33</v>
      </c>
      <c r="B93" s="8" t="n">
        <v>89.79</v>
      </c>
      <c r="C93" s="8" t="n">
        <v>149</v>
      </c>
      <c r="D93" s="8" t="n">
        <f aca="false">(A93+B93+C93)/3</f>
        <v>143.706666666667</v>
      </c>
      <c r="E93" s="9" t="n">
        <v>1</v>
      </c>
      <c r="F93" s="10" t="n">
        <v>1</v>
      </c>
      <c r="G93" s="8" t="n">
        <f aca="false">(D93/F93)/12*2</f>
        <v>23.9511111111111</v>
      </c>
      <c r="H93" s="8" t="n">
        <f aca="false">G93/2</f>
        <v>11.9755555555556</v>
      </c>
      <c r="I93" s="11"/>
    </row>
    <row r="94" customFormat="false" ht="15" hidden="false" customHeight="false" outlineLevel="0" collapsed="false">
      <c r="A94" s="8"/>
      <c r="B94" s="8"/>
      <c r="C94" s="8"/>
      <c r="D94" s="8"/>
      <c r="E94" s="9"/>
      <c r="F94" s="9"/>
      <c r="G94" s="8"/>
      <c r="H94" s="8"/>
      <c r="I94" s="11"/>
    </row>
    <row r="95" customFormat="false" ht="15" hidden="false" customHeight="false" outlineLevel="0" collapsed="false">
      <c r="A95" s="21" t="s">
        <v>17</v>
      </c>
      <c r="B95" s="21"/>
      <c r="C95" s="21"/>
      <c r="D95" s="21"/>
      <c r="E95" s="21"/>
      <c r="F95" s="21"/>
      <c r="G95" s="21"/>
      <c r="H95" s="21"/>
      <c r="I95" s="4" t="s">
        <v>2</v>
      </c>
    </row>
    <row r="96" customFormat="false" ht="15" hidden="false" customHeight="false" outlineLevel="0" collapsed="false">
      <c r="A96" s="5" t="s">
        <v>3</v>
      </c>
      <c r="B96" s="5" t="s">
        <v>4</v>
      </c>
      <c r="C96" s="5" t="s">
        <v>5</v>
      </c>
      <c r="D96" s="5" t="s">
        <v>6</v>
      </c>
      <c r="E96" s="5" t="s">
        <v>7</v>
      </c>
      <c r="F96" s="5" t="s">
        <v>8</v>
      </c>
      <c r="G96" s="5" t="s">
        <v>9</v>
      </c>
      <c r="H96" s="5" t="s">
        <v>10</v>
      </c>
      <c r="I96" s="6"/>
    </row>
    <row r="97" customFormat="false" ht="15" hidden="false" customHeight="false" outlineLevel="0" collapsed="false">
      <c r="A97" s="8" t="n">
        <v>35.56</v>
      </c>
      <c r="B97" s="8" t="n">
        <v>37.9</v>
      </c>
      <c r="C97" s="8" t="n">
        <v>35.5</v>
      </c>
      <c r="D97" s="8" t="n">
        <f aca="false">(A97+B97+C97)/3</f>
        <v>36.32</v>
      </c>
      <c r="E97" s="9" t="n">
        <v>1</v>
      </c>
      <c r="F97" s="10" t="n">
        <v>1</v>
      </c>
      <c r="G97" s="8" t="n">
        <f aca="false">(D97/F97)/12*12</f>
        <v>36.32</v>
      </c>
      <c r="H97" s="8" t="n">
        <f aca="false">G97/2</f>
        <v>18.16</v>
      </c>
      <c r="I97" s="11"/>
    </row>
    <row r="98" customFormat="false" ht="15" hidden="false" customHeight="false" outlineLevel="0" collapsed="false">
      <c r="A98" s="8"/>
      <c r="B98" s="8"/>
      <c r="C98" s="8"/>
      <c r="D98" s="8"/>
      <c r="E98" s="9"/>
      <c r="F98" s="9"/>
      <c r="G98" s="8"/>
      <c r="H98" s="8"/>
      <c r="I98" s="11"/>
    </row>
    <row r="99" customFormat="false" ht="15" hidden="false" customHeight="false" outlineLevel="0" collapsed="false">
      <c r="A99" s="21" t="s">
        <v>84</v>
      </c>
      <c r="B99" s="21"/>
      <c r="C99" s="21"/>
      <c r="D99" s="21"/>
      <c r="E99" s="21"/>
      <c r="F99" s="21"/>
      <c r="G99" s="21"/>
      <c r="H99" s="21"/>
      <c r="I99" s="4" t="s">
        <v>2</v>
      </c>
    </row>
    <row r="100" customFormat="false" ht="15" hidden="false" customHeight="false" outlineLevel="0" collapsed="false">
      <c r="A100" s="5" t="s">
        <v>3</v>
      </c>
      <c r="B100" s="5" t="s">
        <v>4</v>
      </c>
      <c r="C100" s="5" t="s">
        <v>5</v>
      </c>
      <c r="D100" s="5" t="s">
        <v>6</v>
      </c>
      <c r="E100" s="5" t="s">
        <v>7</v>
      </c>
      <c r="F100" s="5" t="s">
        <v>8</v>
      </c>
      <c r="G100" s="5" t="s">
        <v>9</v>
      </c>
      <c r="H100" s="5" t="s">
        <v>10</v>
      </c>
      <c r="I100" s="7"/>
    </row>
    <row r="101" customFormat="false" ht="15" hidden="false" customHeight="false" outlineLevel="0" collapsed="false">
      <c r="A101" s="8" t="n">
        <v>22.9</v>
      </c>
      <c r="B101" s="8" t="n">
        <v>13.5</v>
      </c>
      <c r="C101" s="8" t="n">
        <v>13.7</v>
      </c>
      <c r="D101" s="8" t="n">
        <f aca="false">(A101+B101+C101)/3</f>
        <v>16.7</v>
      </c>
      <c r="E101" s="9" t="n">
        <v>1</v>
      </c>
      <c r="F101" s="10" t="n">
        <v>1</v>
      </c>
      <c r="G101" s="8" t="n">
        <f aca="false">(D101/F101)/12*12</f>
        <v>16.7</v>
      </c>
      <c r="H101" s="8" t="n">
        <f aca="false">G101/2</f>
        <v>8.35</v>
      </c>
      <c r="I101" s="11"/>
    </row>
    <row r="102" customFormat="false" ht="15" hidden="false" customHeight="false" outlineLevel="0" collapsed="false">
      <c r="A102" s="8"/>
      <c r="B102" s="8"/>
      <c r="C102" s="8"/>
      <c r="D102" s="8"/>
      <c r="E102" s="9"/>
      <c r="F102" s="9"/>
      <c r="G102" s="8"/>
      <c r="H102" s="8"/>
      <c r="I102" s="11"/>
    </row>
    <row r="103" customFormat="false" ht="15" hidden="false" customHeight="false" outlineLevel="0" collapsed="false">
      <c r="A103" s="21" t="s">
        <v>57</v>
      </c>
      <c r="B103" s="21"/>
      <c r="C103" s="21"/>
      <c r="D103" s="21"/>
      <c r="E103" s="21"/>
      <c r="F103" s="21"/>
      <c r="G103" s="21"/>
      <c r="H103" s="21"/>
      <c r="I103" s="4" t="s">
        <v>2</v>
      </c>
    </row>
    <row r="104" customFormat="false" ht="15" hidden="false" customHeight="false" outlineLevel="0" collapsed="false">
      <c r="A104" s="5" t="s">
        <v>3</v>
      </c>
      <c r="B104" s="5" t="s">
        <v>4</v>
      </c>
      <c r="C104" s="5" t="s">
        <v>5</v>
      </c>
      <c r="D104" s="5" t="s">
        <v>6</v>
      </c>
      <c r="E104" s="5" t="s">
        <v>7</v>
      </c>
      <c r="F104" s="5" t="s">
        <v>8</v>
      </c>
      <c r="G104" s="5" t="s">
        <v>9</v>
      </c>
      <c r="H104" s="5" t="s">
        <v>10</v>
      </c>
      <c r="I104" s="7"/>
    </row>
    <row r="105" customFormat="false" ht="15" hidden="false" customHeight="false" outlineLevel="0" collapsed="false">
      <c r="A105" s="8" t="n">
        <v>94.9</v>
      </c>
      <c r="B105" s="8" t="n">
        <v>49.9</v>
      </c>
      <c r="C105" s="8" t="n">
        <v>78</v>
      </c>
      <c r="D105" s="8" t="n">
        <f aca="false">(A105+B105+C105)/3</f>
        <v>74.2666666666667</v>
      </c>
      <c r="E105" s="9" t="n">
        <v>1</v>
      </c>
      <c r="F105" s="10" t="n">
        <v>1</v>
      </c>
      <c r="G105" s="8" t="n">
        <f aca="false">(D105/F105)/12*6</f>
        <v>37.1333333333333</v>
      </c>
      <c r="H105" s="8" t="n">
        <f aca="false">G105/2</f>
        <v>18.5666666666667</v>
      </c>
      <c r="I105" s="11"/>
    </row>
    <row r="106" customFormat="false" ht="15" hidden="false" customHeight="false" outlineLevel="0" collapsed="false">
      <c r="A106" s="8"/>
      <c r="B106" s="8"/>
      <c r="C106" s="8"/>
      <c r="D106" s="8"/>
      <c r="E106" s="9"/>
      <c r="F106" s="10"/>
      <c r="G106" s="8"/>
      <c r="H106" s="8"/>
      <c r="I106" s="11"/>
    </row>
    <row r="107" customFormat="false" ht="15" hidden="false" customHeight="false" outlineLevel="0" collapsed="false">
      <c r="A107" s="3" t="s">
        <v>20</v>
      </c>
      <c r="B107" s="3"/>
      <c r="C107" s="3"/>
      <c r="D107" s="3"/>
      <c r="E107" s="3"/>
      <c r="F107" s="3"/>
      <c r="G107" s="3"/>
      <c r="H107" s="3"/>
      <c r="I107" s="4" t="s">
        <v>2</v>
      </c>
    </row>
    <row r="108" customFormat="false" ht="15" hidden="false" customHeight="false" outlineLevel="0" collapsed="false">
      <c r="A108" s="5" t="s">
        <v>3</v>
      </c>
      <c r="B108" s="5" t="s">
        <v>4</v>
      </c>
      <c r="C108" s="5" t="s">
        <v>5</v>
      </c>
      <c r="D108" s="5" t="s">
        <v>6</v>
      </c>
      <c r="E108" s="5" t="s">
        <v>7</v>
      </c>
      <c r="F108" s="6" t="s">
        <v>8</v>
      </c>
      <c r="G108" s="5" t="s">
        <v>9</v>
      </c>
      <c r="H108" s="5" t="s">
        <v>10</v>
      </c>
      <c r="I108" s="7"/>
    </row>
    <row r="109" customFormat="false" ht="15" hidden="false" customHeight="false" outlineLevel="0" collapsed="false">
      <c r="A109" s="8" t="n">
        <v>4.7</v>
      </c>
      <c r="B109" s="8" t="n">
        <v>4.1</v>
      </c>
      <c r="C109" s="8" t="n">
        <v>3.4</v>
      </c>
      <c r="D109" s="8" t="n">
        <f aca="false">(A109+B109+C109)/3</f>
        <v>4.06666666666667</v>
      </c>
      <c r="E109" s="9" t="n">
        <v>1</v>
      </c>
      <c r="F109" s="10" t="n">
        <v>1</v>
      </c>
      <c r="G109" s="8" t="n">
        <f aca="false">(D109/F109)/12*2</f>
        <v>0.677777777777778</v>
      </c>
      <c r="H109" s="8" t="n">
        <f aca="false">G109/2</f>
        <v>0.338888888888889</v>
      </c>
      <c r="I109" s="11"/>
    </row>
    <row r="110" customFormat="false" ht="15" hidden="false" customHeight="false" outlineLevel="0" collapsed="false">
      <c r="A110" s="8"/>
      <c r="B110" s="8"/>
      <c r="C110" s="8"/>
      <c r="D110" s="8"/>
      <c r="E110" s="9"/>
      <c r="F110" s="10"/>
      <c r="G110" s="8"/>
      <c r="H110" s="8"/>
      <c r="I110" s="11"/>
    </row>
    <row r="111" customFormat="false" ht="15" hidden="false" customHeight="false" outlineLevel="0" collapsed="false">
      <c r="A111" s="3" t="s">
        <v>21</v>
      </c>
      <c r="B111" s="3"/>
      <c r="C111" s="3"/>
      <c r="D111" s="3"/>
      <c r="E111" s="3"/>
      <c r="F111" s="3"/>
      <c r="G111" s="3"/>
      <c r="H111" s="3"/>
      <c r="I111" s="4" t="s">
        <v>2</v>
      </c>
    </row>
    <row r="112" customFormat="false" ht="15" hidden="false" customHeight="false" outlineLevel="0" collapsed="false">
      <c r="A112" s="5" t="s">
        <v>3</v>
      </c>
      <c r="B112" s="5" t="s">
        <v>4</v>
      </c>
      <c r="C112" s="5" t="s">
        <v>5</v>
      </c>
      <c r="D112" s="5" t="s">
        <v>6</v>
      </c>
      <c r="E112" s="5" t="s">
        <v>7</v>
      </c>
      <c r="F112" s="6" t="s">
        <v>8</v>
      </c>
      <c r="G112" s="5" t="s">
        <v>9</v>
      </c>
      <c r="H112" s="5" t="s">
        <v>10</v>
      </c>
      <c r="I112" s="7"/>
    </row>
    <row r="113" customFormat="false" ht="15" hidden="false" customHeight="false" outlineLevel="0" collapsed="false">
      <c r="A113" s="8" t="n">
        <v>1.3</v>
      </c>
      <c r="B113" s="8" t="n">
        <v>1.59</v>
      </c>
      <c r="C113" s="8" t="n">
        <v>1.88</v>
      </c>
      <c r="D113" s="8" t="n">
        <f aca="false">(A113+B113+C113)/3</f>
        <v>1.59</v>
      </c>
      <c r="E113" s="9" t="n">
        <v>1</v>
      </c>
      <c r="F113" s="10" t="n">
        <v>1</v>
      </c>
      <c r="G113" s="8" t="n">
        <f aca="false">(D113/F113)/12*2</f>
        <v>0.265</v>
      </c>
      <c r="H113" s="8" t="n">
        <f aca="false">G113/2</f>
        <v>0.1325</v>
      </c>
      <c r="I113" s="11"/>
    </row>
    <row r="114" customFormat="false" ht="15" hidden="false" customHeight="false" outlineLevel="0" collapsed="false">
      <c r="A114" s="8"/>
      <c r="B114" s="8"/>
      <c r="C114" s="8"/>
      <c r="D114" s="8"/>
      <c r="E114" s="9"/>
      <c r="F114" s="10"/>
      <c r="G114" s="8"/>
      <c r="H114" s="8"/>
      <c r="I114" s="11"/>
    </row>
    <row r="115" customFormat="false" ht="15" hidden="false" customHeight="false" outlineLevel="0" collapsed="false">
      <c r="A115" s="3" t="s">
        <v>22</v>
      </c>
      <c r="B115" s="3"/>
      <c r="C115" s="3"/>
      <c r="D115" s="3"/>
      <c r="E115" s="3"/>
      <c r="F115" s="3"/>
      <c r="G115" s="3"/>
      <c r="H115" s="3"/>
      <c r="I115" s="4" t="s">
        <v>2</v>
      </c>
    </row>
    <row r="116" customFormat="false" ht="15" hidden="false" customHeight="false" outlineLevel="0" collapsed="false">
      <c r="A116" s="5" t="s">
        <v>3</v>
      </c>
      <c r="B116" s="5" t="s">
        <v>4</v>
      </c>
      <c r="C116" s="5" t="s">
        <v>5</v>
      </c>
      <c r="D116" s="5" t="s">
        <v>6</v>
      </c>
      <c r="E116" s="5" t="s">
        <v>7</v>
      </c>
      <c r="F116" s="6" t="s">
        <v>8</v>
      </c>
      <c r="G116" s="5" t="s">
        <v>9</v>
      </c>
      <c r="H116" s="5" t="s">
        <v>10</v>
      </c>
      <c r="I116" s="6"/>
    </row>
    <row r="117" customFormat="false" ht="15" hidden="false" customHeight="false" outlineLevel="0" collapsed="false">
      <c r="A117" s="8" t="n">
        <v>1499</v>
      </c>
      <c r="B117" s="8" t="n">
        <v>1199</v>
      </c>
      <c r="C117" s="8" t="n">
        <v>1299.9</v>
      </c>
      <c r="D117" s="8" t="n">
        <f aca="false">(A117+B117+C117)/3</f>
        <v>1332.63333333333</v>
      </c>
      <c r="E117" s="9" t="n">
        <v>0.1</v>
      </c>
      <c r="F117" s="10" t="n">
        <v>10</v>
      </c>
      <c r="G117" s="8" t="n">
        <f aca="false">(D117/F117)/12</f>
        <v>11.1052777777778</v>
      </c>
      <c r="H117" s="8" t="n">
        <f aca="false">G117/2</f>
        <v>5.55263888888889</v>
      </c>
      <c r="I117" s="11"/>
    </row>
    <row r="118" customFormat="false" ht="15" hidden="false" customHeight="false" outlineLevel="0" collapsed="false">
      <c r="A118" s="8"/>
      <c r="B118" s="8"/>
      <c r="C118" s="8"/>
      <c r="D118" s="8"/>
      <c r="E118" s="9"/>
      <c r="F118" s="9"/>
      <c r="G118" s="8"/>
      <c r="H118" s="8"/>
      <c r="I118" s="11"/>
    </row>
    <row r="119" customFormat="false" ht="15" hidden="false" customHeight="false" outlineLevel="0" collapsed="false">
      <c r="A119" s="17" t="s">
        <v>23</v>
      </c>
      <c r="B119" s="17"/>
      <c r="C119" s="17"/>
      <c r="D119" s="17"/>
      <c r="E119" s="17"/>
      <c r="F119" s="17"/>
      <c r="G119" s="18" t="n">
        <f aca="false">(G5+G9+G13+G17+G21+G25+G29+G33+G37+G49+G53+G57+G61+G65+G69+G73+G77+G81+G85+G89+G93+G97+G101+G105+G109+G113+G117)</f>
        <v>382.877777777778</v>
      </c>
      <c r="H119" s="18" t="n">
        <f aca="false">(H5+H9+H13+H17+H21+H25+H29+H33+H37+H49+H53+H57+H61+H65+H69+H73+H77+H81+H85+H89+H93+H97+H101+H105+H109+H113+H117)</f>
        <v>191.438888888889</v>
      </c>
    </row>
    <row r="120" customFormat="false" ht="13.8" hidden="false" customHeight="false" outlineLevel="0" collapsed="false">
      <c r="I120" s="39"/>
    </row>
    <row r="121" customFormat="false" ht="15" hidden="false" customHeight="false" outlineLevel="0" collapsed="false">
      <c r="A121" s="19" t="s">
        <v>24</v>
      </c>
      <c r="B121" s="19"/>
      <c r="C121" s="19"/>
      <c r="D121" s="19"/>
      <c r="E121" s="19"/>
      <c r="F121" s="19"/>
      <c r="G121" s="20" t="n">
        <f aca="false">(G5+G9+G13+G17+G21+G25+G29+G33+G37+G117)</f>
        <v>111.882777777778</v>
      </c>
      <c r="H121" s="20" t="n">
        <f aca="false">(H5+H9+H13+H17+H21+H25+H29+H33+H37+H117)</f>
        <v>55.9413888888889</v>
      </c>
    </row>
    <row r="122" customFormat="false" ht="13.8" hidden="false" customHeight="false" outlineLevel="0" collapsed="false"/>
    <row r="123" customFormat="false" ht="15" hidden="false" customHeight="false" outlineLevel="0" collapsed="false">
      <c r="A123" s="36" t="s">
        <v>85</v>
      </c>
      <c r="B123" s="36"/>
      <c r="C123" s="36"/>
      <c r="D123" s="36"/>
      <c r="E123" s="36"/>
      <c r="F123" s="36"/>
      <c r="G123" s="37" t="n">
        <f aca="false">(G49+G53+G57+G61+G65+G69+G73+G77+G81+G85+G89+G93)</f>
        <v>179.898888888889</v>
      </c>
      <c r="H123" s="37" t="n">
        <f aca="false">(H49+H53+H57+H61+H65+H69+H73+H77+H81+H85+H89+H93)</f>
        <v>89.9494444444445</v>
      </c>
      <c r="I123" s="39"/>
    </row>
    <row r="124" customFormat="false" ht="15" hidden="false" customHeight="false" outlineLevel="0" collapsed="false">
      <c r="A124" s="29"/>
      <c r="B124" s="38"/>
      <c r="C124" s="38"/>
      <c r="D124" s="38"/>
      <c r="E124" s="38"/>
      <c r="F124" s="38"/>
      <c r="G124" s="30"/>
      <c r="H124" s="30"/>
      <c r="I124" s="39"/>
    </row>
    <row r="125" customFormat="false" ht="15" hidden="false" customHeight="false" outlineLevel="0" collapsed="false">
      <c r="A125" s="19" t="s">
        <v>26</v>
      </c>
      <c r="B125" s="19"/>
      <c r="C125" s="19"/>
      <c r="D125" s="19"/>
      <c r="E125" s="19"/>
      <c r="F125" s="19"/>
      <c r="G125" s="20" t="n">
        <f aca="false">(G97+G101+G105+G109+G113)</f>
        <v>91.0961111111111</v>
      </c>
      <c r="H125" s="20" t="n">
        <f aca="false">(H97+H101+H105+H109+H113)</f>
        <v>45.5480555555556</v>
      </c>
    </row>
    <row r="126" customFormat="false" ht="13.8" hidden="false" customHeight="false" outlineLevel="0" collapsed="false"/>
    <row r="127" customFormat="false" ht="15" hidden="false" customHeight="false" outlineLevel="0" collapsed="false">
      <c r="A127" s="43" t="s">
        <v>115</v>
      </c>
      <c r="B127" s="43"/>
      <c r="C127" s="43"/>
      <c r="D127" s="43"/>
      <c r="E127" s="43"/>
      <c r="F127" s="43"/>
      <c r="G127" s="44" t="n">
        <f aca="false">150/3+7.55*2</f>
        <v>65.1</v>
      </c>
      <c r="H127" s="44" t="n">
        <f aca="false">G127</f>
        <v>65.1</v>
      </c>
    </row>
    <row r="128" customFormat="false" ht="13.8" hidden="false" customHeight="false" outlineLevel="0" collapsed="false"/>
    <row r="129" customFormat="false" ht="15" hidden="false" customHeight="false" outlineLevel="0" collapsed="false">
      <c r="A129" s="31" t="s">
        <v>61</v>
      </c>
      <c r="B129" s="31"/>
      <c r="C129" s="31"/>
      <c r="D129" s="31"/>
      <c r="E129" s="31"/>
      <c r="F129" s="31"/>
      <c r="G129" s="32" t="n">
        <f aca="false">G41+G45</f>
        <v>2447.4</v>
      </c>
      <c r="H129" s="32" t="n">
        <f aca="false">H41+H45</f>
        <v>1223.7</v>
      </c>
    </row>
    <row r="130" customFormat="false" ht="13.8" hidden="false" customHeight="false" outlineLevel="0" collapsed="false"/>
    <row r="131" customFormat="false" ht="13.8" hidden="false" customHeight="false" outlineLevel="0" collapsed="false">
      <c r="F131" s="0" t="s">
        <v>62</v>
      </c>
      <c r="G131" s="33" t="n">
        <f aca="false">+G119+G127+G129</f>
        <v>2895.37777777778</v>
      </c>
      <c r="H131" s="33" t="n">
        <f aca="false">+H119+H127+H129</f>
        <v>1480.23888888889</v>
      </c>
    </row>
  </sheetData>
  <mergeCells count="37">
    <mergeCell ref="A1:H1"/>
    <mergeCell ref="A2:H2"/>
    <mergeCell ref="A3:H3"/>
    <mergeCell ref="A7:H7"/>
    <mergeCell ref="A11:H11"/>
    <mergeCell ref="A15:H15"/>
    <mergeCell ref="A19:H19"/>
    <mergeCell ref="A23:H23"/>
    <mergeCell ref="A27:H27"/>
    <mergeCell ref="A31:H31"/>
    <mergeCell ref="A35:H35"/>
    <mergeCell ref="A39:H39"/>
    <mergeCell ref="A43:H43"/>
    <mergeCell ref="A47:H47"/>
    <mergeCell ref="A51:H51"/>
    <mergeCell ref="A55:H55"/>
    <mergeCell ref="A59:H59"/>
    <mergeCell ref="A63:H63"/>
    <mergeCell ref="A67:H67"/>
    <mergeCell ref="A71:H71"/>
    <mergeCell ref="A75:H75"/>
    <mergeCell ref="A79:H79"/>
    <mergeCell ref="A83:H83"/>
    <mergeCell ref="A87:H87"/>
    <mergeCell ref="A91:H91"/>
    <mergeCell ref="A95:H95"/>
    <mergeCell ref="A99:H99"/>
    <mergeCell ref="A103:H103"/>
    <mergeCell ref="A107:H107"/>
    <mergeCell ref="A111:H111"/>
    <mergeCell ref="A115:H115"/>
    <mergeCell ref="A119:F119"/>
    <mergeCell ref="A121:F121"/>
    <mergeCell ref="A123:F123"/>
    <mergeCell ref="A125:F125"/>
    <mergeCell ref="A127:F127"/>
    <mergeCell ref="A129:F129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&amp;C&amp;10&amp;A</oddHeader>
    <oddFooter>&amp;C&amp;10Página &amp;P</oddFooter>
  </headerFooter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31"/>
  <sheetViews>
    <sheetView windowProtection="false" showFormulas="false" showGridLines="true" showRowColHeaders="true" showZeros="true" rightToLeft="false" tabSelected="false" showOutlineSymbols="true" defaultGridColor="true" view="normal" topLeftCell="A115" colorId="64" zoomScale="85" zoomScaleNormal="85" zoomScalePageLayoutView="100" workbookViewId="0">
      <selection pane="topLeft" activeCell="H127" activeCellId="0" sqref="H127"/>
    </sheetView>
  </sheetViews>
  <sheetFormatPr defaultRowHeight="12.8"/>
  <cols>
    <col collapsed="false" hidden="false" max="4" min="1" style="0" width="13.1116279069767"/>
    <col collapsed="false" hidden="false" max="5" min="5" style="0" width="18.7953488372093"/>
    <col collapsed="false" hidden="false" max="6" min="6" style="0" width="29.7627906976744"/>
    <col collapsed="false" hidden="false" max="7" min="7" style="0" width="17.3767441860465"/>
    <col collapsed="false" hidden="false" max="8" min="8" style="0" width="18.5906976744186"/>
    <col collapsed="false" hidden="false" max="9" min="9" style="0" width="17.1720930232558"/>
    <col collapsed="false" hidden="false" max="1025" min="10" style="0" width="10.5023255813953"/>
  </cols>
  <sheetData>
    <row r="1" customFormat="false" ht="17.3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24"/>
    </row>
    <row r="2" customFormat="false" ht="13.8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4"/>
    </row>
    <row r="3" customFormat="false" ht="15" hidden="false" customHeight="false" outlineLevel="0" collapsed="false">
      <c r="A3" s="21" t="s">
        <v>63</v>
      </c>
      <c r="B3" s="21"/>
      <c r="C3" s="21"/>
      <c r="D3" s="21"/>
      <c r="E3" s="21"/>
      <c r="F3" s="21"/>
      <c r="G3" s="21"/>
      <c r="H3" s="21"/>
      <c r="I3" s="4" t="s">
        <v>2</v>
      </c>
    </row>
    <row r="4" customFormat="false" ht="15" hidden="false" customHeight="false" outlineLevel="0" collapsed="false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7" t="n">
        <v>8433</v>
      </c>
    </row>
    <row r="5" customFormat="false" ht="15" hidden="false" customHeight="false" outlineLevel="0" collapsed="false">
      <c r="A5" s="8" t="n">
        <v>624.9</v>
      </c>
      <c r="B5" s="8" t="n">
        <v>688.88</v>
      </c>
      <c r="C5" s="8" t="n">
        <v>609.99</v>
      </c>
      <c r="D5" s="8" t="n">
        <f aca="false">(A5+B5+C5)/3</f>
        <v>641.256666666667</v>
      </c>
      <c r="E5" s="9" t="n">
        <v>0.1</v>
      </c>
      <c r="F5" s="10" t="n">
        <v>10</v>
      </c>
      <c r="G5" s="8" t="n">
        <f aca="false">(D5/F5)/12</f>
        <v>5.34380555555556</v>
      </c>
      <c r="H5" s="8" t="n">
        <f aca="false">G5/2</f>
        <v>2.67190277777778</v>
      </c>
      <c r="I5" s="11"/>
    </row>
    <row r="6" customFormat="false" ht="13.8" hidden="false" customHeight="false" outlineLevel="0" collapsed="false">
      <c r="I6" s="11"/>
    </row>
    <row r="7" customFormat="false" ht="15" hidden="false" customHeight="false" outlineLevel="0" collapsed="false">
      <c r="A7" s="21" t="s">
        <v>64</v>
      </c>
      <c r="B7" s="21"/>
      <c r="C7" s="21"/>
      <c r="D7" s="21"/>
      <c r="E7" s="21"/>
      <c r="F7" s="21"/>
      <c r="G7" s="21"/>
      <c r="H7" s="21"/>
      <c r="I7" s="4" t="s">
        <v>2</v>
      </c>
    </row>
    <row r="8" customFormat="false" ht="15" hidden="false" customHeight="false" outlineLevel="0" collapsed="false">
      <c r="A8" s="5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5" t="s">
        <v>8</v>
      </c>
      <c r="G8" s="5" t="s">
        <v>9</v>
      </c>
      <c r="H8" s="5" t="s">
        <v>10</v>
      </c>
      <c r="I8" s="6"/>
    </row>
    <row r="9" customFormat="false" ht="15" hidden="false" customHeight="false" outlineLevel="0" collapsed="false">
      <c r="A9" s="8" t="n">
        <v>27.77</v>
      </c>
      <c r="B9" s="8" t="n">
        <v>28.9</v>
      </c>
      <c r="C9" s="8" t="n">
        <v>61.06</v>
      </c>
      <c r="D9" s="8" t="n">
        <f aca="false">(A9+B9+C9)/3</f>
        <v>39.2433333333333</v>
      </c>
      <c r="E9" s="9" t="n">
        <v>1</v>
      </c>
      <c r="F9" s="10" t="n">
        <v>1</v>
      </c>
      <c r="G9" s="8" t="n">
        <f aca="false">(D9/F9)/12*24</f>
        <v>78.4866666666667</v>
      </c>
      <c r="H9" s="8" t="n">
        <f aca="false">G9/2</f>
        <v>39.2433333333333</v>
      </c>
      <c r="I9" s="11"/>
    </row>
    <row r="10" customFormat="false" ht="13.8" hidden="false" customHeight="false" outlineLevel="0" collapsed="false">
      <c r="I10" s="11"/>
    </row>
    <row r="11" customFormat="false" ht="15" hidden="false" customHeight="false" outlineLevel="0" collapsed="false">
      <c r="A11" s="21" t="s">
        <v>114</v>
      </c>
      <c r="B11" s="21"/>
      <c r="C11" s="21"/>
      <c r="D11" s="21"/>
      <c r="E11" s="21"/>
      <c r="F11" s="21"/>
      <c r="G11" s="21"/>
      <c r="H11" s="21"/>
      <c r="I11" s="4" t="s">
        <v>2</v>
      </c>
    </row>
    <row r="12" customFormat="false" ht="15" hidden="false" customHeight="false" outlineLevel="0" collapsed="false">
      <c r="A12" s="5" t="s">
        <v>3</v>
      </c>
      <c r="B12" s="5" t="s">
        <v>4</v>
      </c>
      <c r="C12" s="5" t="s">
        <v>5</v>
      </c>
      <c r="D12" s="5" t="s">
        <v>6</v>
      </c>
      <c r="E12" s="5" t="s">
        <v>7</v>
      </c>
      <c r="F12" s="5" t="s">
        <v>8</v>
      </c>
      <c r="G12" s="5" t="s">
        <v>9</v>
      </c>
      <c r="H12" s="5" t="s">
        <v>10</v>
      </c>
      <c r="I12" s="7" t="n">
        <v>8424</v>
      </c>
    </row>
    <row r="13" customFormat="false" ht="15" hidden="false" customHeight="false" outlineLevel="0" collapsed="false">
      <c r="A13" s="8" t="n">
        <v>83.9</v>
      </c>
      <c r="B13" s="8" t="n">
        <v>88.26</v>
      </c>
      <c r="C13" s="8" t="n">
        <v>145.67</v>
      </c>
      <c r="D13" s="8" t="n">
        <f aca="false">(A13+B13+C13)/3</f>
        <v>105.943333333333</v>
      </c>
      <c r="E13" s="9" t="n">
        <v>0.1</v>
      </c>
      <c r="F13" s="10" t="n">
        <v>10</v>
      </c>
      <c r="G13" s="8" t="n">
        <f aca="false">(D13/F13)/12</f>
        <v>0.882861111111111</v>
      </c>
      <c r="H13" s="8" t="n">
        <f aca="false">G13/2</f>
        <v>0.441430555555556</v>
      </c>
      <c r="I13" s="11"/>
    </row>
    <row r="14" customFormat="false" ht="13.8" hidden="false" customHeight="false" outlineLevel="0" collapsed="false">
      <c r="I14" s="11"/>
    </row>
    <row r="15" customFormat="false" ht="15" hidden="false" customHeight="false" outlineLevel="0" collapsed="false">
      <c r="A15" s="21" t="s">
        <v>67</v>
      </c>
      <c r="B15" s="21"/>
      <c r="C15" s="21"/>
      <c r="D15" s="21"/>
      <c r="E15" s="21"/>
      <c r="F15" s="21"/>
      <c r="G15" s="21"/>
      <c r="H15" s="21"/>
      <c r="I15" s="4" t="s">
        <v>2</v>
      </c>
    </row>
    <row r="16" customFormat="false" ht="15" hidden="false" customHeight="false" outlineLevel="0" collapsed="false">
      <c r="A16" s="5" t="s">
        <v>3</v>
      </c>
      <c r="B16" s="5" t="s">
        <v>4</v>
      </c>
      <c r="C16" s="5" t="s">
        <v>5</v>
      </c>
      <c r="D16" s="5" t="s">
        <v>6</v>
      </c>
      <c r="E16" s="5" t="s">
        <v>7</v>
      </c>
      <c r="F16" s="5" t="s">
        <v>8</v>
      </c>
      <c r="G16" s="5" t="s">
        <v>9</v>
      </c>
      <c r="H16" s="5" t="s">
        <v>10</v>
      </c>
      <c r="I16" s="7" t="s">
        <v>68</v>
      </c>
    </row>
    <row r="17" customFormat="false" ht="15" hidden="false" customHeight="false" outlineLevel="0" collapsed="false">
      <c r="A17" s="8" t="n">
        <v>76.85</v>
      </c>
      <c r="B17" s="8" t="n">
        <v>73.01</v>
      </c>
      <c r="C17" s="8" t="n">
        <v>70</v>
      </c>
      <c r="D17" s="8" t="n">
        <f aca="false">(A17+B17+C17)/3</f>
        <v>73.2866666666667</v>
      </c>
      <c r="E17" s="9" t="n">
        <v>0.5</v>
      </c>
      <c r="F17" s="10" t="n">
        <v>2</v>
      </c>
      <c r="G17" s="8" t="n">
        <f aca="false">(D17/F17)/12*2</f>
        <v>6.10722222222222</v>
      </c>
      <c r="H17" s="8" t="n">
        <f aca="false">G17/2</f>
        <v>3.05361111111111</v>
      </c>
      <c r="I17" s="11"/>
    </row>
    <row r="18" customFormat="false" ht="13.8" hidden="false" customHeight="false" outlineLevel="0" collapsed="false">
      <c r="I18" s="11"/>
    </row>
    <row r="19" customFormat="false" ht="15" hidden="false" customHeight="false" outlineLevel="0" collapsed="false">
      <c r="A19" s="21" t="s">
        <v>69</v>
      </c>
      <c r="B19" s="21"/>
      <c r="C19" s="21"/>
      <c r="D19" s="21"/>
      <c r="E19" s="21"/>
      <c r="F19" s="21"/>
      <c r="G19" s="21"/>
      <c r="H19" s="21"/>
      <c r="I19" s="4" t="s">
        <v>2</v>
      </c>
    </row>
    <row r="20" customFormat="false" ht="15" hidden="false" customHeight="false" outlineLevel="0" collapsed="false">
      <c r="A20" s="5" t="s">
        <v>3</v>
      </c>
      <c r="B20" s="5" t="s">
        <v>4</v>
      </c>
      <c r="C20" s="5" t="s">
        <v>5</v>
      </c>
      <c r="D20" s="5" t="s">
        <v>6</v>
      </c>
      <c r="E20" s="5" t="s">
        <v>7</v>
      </c>
      <c r="F20" s="5" t="s">
        <v>8</v>
      </c>
      <c r="G20" s="5" t="s">
        <v>9</v>
      </c>
      <c r="H20" s="5" t="s">
        <v>10</v>
      </c>
      <c r="I20" s="6"/>
    </row>
    <row r="21" customFormat="false" ht="15" hidden="false" customHeight="false" outlineLevel="0" collapsed="false">
      <c r="A21" s="8" t="n">
        <v>19.38</v>
      </c>
      <c r="B21" s="8" t="n">
        <v>26.08</v>
      </c>
      <c r="C21" s="8" t="n">
        <v>23.2</v>
      </c>
      <c r="D21" s="8" t="n">
        <f aca="false">(A21+B21+C21)/3</f>
        <v>22.8866666666667</v>
      </c>
      <c r="E21" s="9" t="n">
        <v>0.5</v>
      </c>
      <c r="F21" s="10" t="n">
        <v>2</v>
      </c>
      <c r="G21" s="8" t="n">
        <f aca="false">(D21/F21)/12*2</f>
        <v>1.90722222222222</v>
      </c>
      <c r="H21" s="8" t="n">
        <f aca="false">G21/2</f>
        <v>0.953611111111111</v>
      </c>
      <c r="I21" s="11"/>
    </row>
    <row r="22" customFormat="false" ht="13.8" hidden="false" customHeight="false" outlineLevel="0" collapsed="false">
      <c r="I22" s="11"/>
    </row>
    <row r="23" customFormat="false" ht="15" hidden="false" customHeight="false" outlineLevel="0" collapsed="false">
      <c r="A23" s="21" t="s">
        <v>70</v>
      </c>
      <c r="B23" s="21"/>
      <c r="C23" s="21"/>
      <c r="D23" s="21"/>
      <c r="E23" s="21"/>
      <c r="F23" s="21"/>
      <c r="G23" s="21"/>
      <c r="H23" s="21"/>
      <c r="I23" s="4" t="s">
        <v>2</v>
      </c>
    </row>
    <row r="24" customFormat="false" ht="15" hidden="false" customHeight="false" outlineLevel="0" collapsed="false">
      <c r="A24" s="5" t="s">
        <v>3</v>
      </c>
      <c r="B24" s="5" t="s">
        <v>4</v>
      </c>
      <c r="C24" s="5" t="s">
        <v>5</v>
      </c>
      <c r="D24" s="5" t="s">
        <v>6</v>
      </c>
      <c r="E24" s="5" t="s">
        <v>7</v>
      </c>
      <c r="F24" s="5" t="s">
        <v>8</v>
      </c>
      <c r="G24" s="5" t="s">
        <v>9</v>
      </c>
      <c r="H24" s="5" t="s">
        <v>10</v>
      </c>
      <c r="I24" s="7" t="n">
        <v>8201</v>
      </c>
    </row>
    <row r="25" customFormat="false" ht="15" hidden="false" customHeight="false" outlineLevel="0" collapsed="false">
      <c r="A25" s="8" t="n">
        <v>12.21</v>
      </c>
      <c r="B25" s="8" t="n">
        <v>12.21</v>
      </c>
      <c r="C25" s="8" t="n">
        <v>12.21</v>
      </c>
      <c r="D25" s="8" t="n">
        <f aca="false">(A25+B25+C25)/3</f>
        <v>12.21</v>
      </c>
      <c r="E25" s="9" t="n">
        <v>0.5</v>
      </c>
      <c r="F25" s="28" t="n">
        <v>2</v>
      </c>
      <c r="G25" s="8" t="n">
        <f aca="false">(D25/F25)/12*2</f>
        <v>1.0175</v>
      </c>
      <c r="H25" s="8" t="n">
        <f aca="false">G25/2</f>
        <v>0.50875</v>
      </c>
      <c r="I25" s="11"/>
    </row>
    <row r="26" customFormat="false" ht="13.8" hidden="false" customHeight="false" outlineLevel="0" collapsed="false">
      <c r="I26" s="11"/>
    </row>
    <row r="27" customFormat="false" ht="15" hidden="false" customHeight="false" outlineLevel="0" collapsed="false">
      <c r="A27" s="21" t="s">
        <v>71</v>
      </c>
      <c r="B27" s="21"/>
      <c r="C27" s="21"/>
      <c r="D27" s="21"/>
      <c r="E27" s="21"/>
      <c r="F27" s="21"/>
      <c r="G27" s="21"/>
      <c r="H27" s="21"/>
      <c r="I27" s="4" t="s">
        <v>2</v>
      </c>
    </row>
    <row r="28" customFormat="false" ht="15" hidden="false" customHeight="false" outlineLevel="0" collapsed="false">
      <c r="A28" s="5" t="s">
        <v>3</v>
      </c>
      <c r="B28" s="5" t="s">
        <v>4</v>
      </c>
      <c r="C28" s="5" t="s">
        <v>5</v>
      </c>
      <c r="D28" s="5" t="s">
        <v>6</v>
      </c>
      <c r="E28" s="5" t="s">
        <v>7</v>
      </c>
      <c r="F28" s="5" t="s">
        <v>8</v>
      </c>
      <c r="G28" s="5" t="s">
        <v>9</v>
      </c>
      <c r="H28" s="5" t="s">
        <v>9</v>
      </c>
      <c r="I28" s="7" t="n">
        <v>8201</v>
      </c>
    </row>
    <row r="29" customFormat="false" ht="15" hidden="false" customHeight="false" outlineLevel="0" collapsed="false">
      <c r="A29" s="8" t="n">
        <v>25.54</v>
      </c>
      <c r="B29" s="8" t="n">
        <v>25.54</v>
      </c>
      <c r="C29" s="8" t="n">
        <v>33.24</v>
      </c>
      <c r="D29" s="8" t="n">
        <f aca="false">(A29+B29+C29)/3</f>
        <v>28.1066666666667</v>
      </c>
      <c r="E29" s="9" t="n">
        <v>0.5</v>
      </c>
      <c r="F29" s="10" t="n">
        <v>2</v>
      </c>
      <c r="G29" s="8" t="n">
        <f aca="false">(D29/F29)/12*2</f>
        <v>2.34222222222222</v>
      </c>
      <c r="H29" s="8" t="n">
        <f aca="false">G29/2</f>
        <v>1.17111111111111</v>
      </c>
      <c r="I29" s="11"/>
    </row>
    <row r="30" customFormat="false" ht="15" hidden="false" customHeight="false" outlineLevel="0" collapsed="false">
      <c r="A30" s="8"/>
      <c r="B30" s="8"/>
      <c r="C30" s="8"/>
      <c r="D30" s="8"/>
      <c r="E30" s="9"/>
      <c r="F30" s="10"/>
      <c r="G30" s="8"/>
      <c r="H30" s="8"/>
      <c r="I30" s="11"/>
    </row>
    <row r="31" customFormat="false" ht="15" hidden="false" customHeight="false" outlineLevel="0" collapsed="false">
      <c r="A31" s="21" t="s">
        <v>104</v>
      </c>
      <c r="B31" s="21"/>
      <c r="C31" s="21"/>
      <c r="D31" s="21"/>
      <c r="E31" s="21"/>
      <c r="F31" s="21"/>
      <c r="G31" s="21"/>
      <c r="H31" s="21"/>
      <c r="I31" s="4" t="s">
        <v>2</v>
      </c>
    </row>
    <row r="32" customFormat="false" ht="15" hidden="false" customHeight="false" outlineLevel="0" collapsed="false">
      <c r="A32" s="5" t="s">
        <v>3</v>
      </c>
      <c r="B32" s="5" t="s">
        <v>4</v>
      </c>
      <c r="C32" s="5" t="s">
        <v>5</v>
      </c>
      <c r="D32" s="5" t="s">
        <v>6</v>
      </c>
      <c r="E32" s="5" t="s">
        <v>7</v>
      </c>
      <c r="F32" s="5" t="s">
        <v>8</v>
      </c>
      <c r="G32" s="5" t="s">
        <v>9</v>
      </c>
      <c r="H32" s="5" t="s">
        <v>10</v>
      </c>
      <c r="I32" s="7" t="n">
        <v>8201</v>
      </c>
    </row>
    <row r="33" customFormat="false" ht="15" hidden="false" customHeight="false" outlineLevel="0" collapsed="false">
      <c r="A33" s="8" t="n">
        <v>26.56</v>
      </c>
      <c r="B33" s="8" t="n">
        <v>26.51</v>
      </c>
      <c r="C33" s="8" t="n">
        <v>37.99</v>
      </c>
      <c r="D33" s="8" t="n">
        <f aca="false">(A33+B33+C33)/3</f>
        <v>30.3533333333333</v>
      </c>
      <c r="E33" s="9" t="n">
        <v>0.5</v>
      </c>
      <c r="F33" s="10" t="n">
        <v>2</v>
      </c>
      <c r="G33" s="8" t="n">
        <f aca="false">(D33/F33)/12*2</f>
        <v>2.52944444444444</v>
      </c>
      <c r="H33" s="8" t="n">
        <f aca="false">G33/2</f>
        <v>1.26472222222222</v>
      </c>
      <c r="I33" s="11"/>
    </row>
    <row r="34" customFormat="false" ht="13.8" hidden="false" customHeight="false" outlineLevel="0" collapsed="false">
      <c r="I34" s="11"/>
    </row>
    <row r="35" customFormat="false" ht="15" hidden="false" customHeight="false" outlineLevel="0" collapsed="false">
      <c r="A35" s="21" t="s">
        <v>105</v>
      </c>
      <c r="B35" s="21"/>
      <c r="C35" s="21"/>
      <c r="D35" s="21"/>
      <c r="E35" s="21"/>
      <c r="F35" s="21"/>
      <c r="G35" s="21"/>
      <c r="H35" s="21"/>
      <c r="I35" s="4" t="s">
        <v>2</v>
      </c>
    </row>
    <row r="36" customFormat="false" ht="15" hidden="false" customHeight="false" outlineLevel="0" collapsed="false">
      <c r="A36" s="5" t="s">
        <v>3</v>
      </c>
      <c r="B36" s="5" t="s">
        <v>4</v>
      </c>
      <c r="C36" s="5" t="s">
        <v>5</v>
      </c>
      <c r="D36" s="5" t="s">
        <v>6</v>
      </c>
      <c r="E36" s="5" t="s">
        <v>7</v>
      </c>
      <c r="F36" s="5" t="s">
        <v>8</v>
      </c>
      <c r="G36" s="5" t="s">
        <v>9</v>
      </c>
      <c r="H36" s="5" t="s">
        <v>10</v>
      </c>
      <c r="I36" s="7" t="n">
        <v>8201</v>
      </c>
    </row>
    <row r="37" customFormat="false" ht="15" hidden="false" customHeight="false" outlineLevel="0" collapsed="false">
      <c r="A37" s="8" t="n">
        <v>18.88</v>
      </c>
      <c r="B37" s="8" t="n">
        <v>40</v>
      </c>
      <c r="C37" s="8" t="n">
        <v>18.9</v>
      </c>
      <c r="D37" s="8" t="n">
        <f aca="false">(A37+B37+C37)/3</f>
        <v>25.9266666666667</v>
      </c>
      <c r="E37" s="9" t="n">
        <v>0.5</v>
      </c>
      <c r="F37" s="10" t="n">
        <v>2</v>
      </c>
      <c r="G37" s="8" t="n">
        <f aca="false">(D37/F37)/12*2</f>
        <v>2.16055555555556</v>
      </c>
      <c r="H37" s="8" t="n">
        <f aca="false">G37/2</f>
        <v>1.08027777777778</v>
      </c>
      <c r="I37" s="11"/>
    </row>
    <row r="38" customFormat="false" ht="15" hidden="false" customHeight="false" outlineLevel="0" collapsed="false">
      <c r="A38" s="8"/>
      <c r="B38" s="8"/>
      <c r="C38" s="8"/>
      <c r="D38" s="8"/>
      <c r="E38" s="9"/>
      <c r="F38" s="9"/>
      <c r="G38" s="8"/>
      <c r="H38" s="8"/>
      <c r="I38" s="11"/>
    </row>
    <row r="39" customFormat="false" ht="15" hidden="false" customHeight="false" outlineLevel="0" collapsed="false">
      <c r="A39" s="21" t="s">
        <v>48</v>
      </c>
      <c r="B39" s="21"/>
      <c r="C39" s="21"/>
      <c r="D39" s="21"/>
      <c r="E39" s="21"/>
      <c r="F39" s="21"/>
      <c r="G39" s="21"/>
      <c r="H39" s="21"/>
      <c r="I39" s="4" t="s">
        <v>2</v>
      </c>
    </row>
    <row r="40" customFormat="false" ht="15" hidden="false" customHeight="false" outlineLevel="0" collapsed="false">
      <c r="A40" s="5" t="s">
        <v>3</v>
      </c>
      <c r="B40" s="5" t="s">
        <v>4</v>
      </c>
      <c r="C40" s="5" t="s">
        <v>5</v>
      </c>
      <c r="D40" s="5" t="s">
        <v>6</v>
      </c>
      <c r="E40" s="5" t="s">
        <v>7</v>
      </c>
      <c r="F40" s="5" t="s">
        <v>8</v>
      </c>
      <c r="G40" s="5" t="s">
        <v>9</v>
      </c>
      <c r="H40" s="5" t="s">
        <v>10</v>
      </c>
      <c r="I40" s="7"/>
    </row>
    <row r="41" customFormat="false" ht="15" hidden="false" customHeight="false" outlineLevel="0" collapsed="false">
      <c r="A41" s="25" t="n">
        <v>4.459</v>
      </c>
      <c r="B41" s="25" t="n">
        <v>4.459</v>
      </c>
      <c r="C41" s="25" t="n">
        <v>4.4</v>
      </c>
      <c r="D41" s="25" t="n">
        <f aca="false">(A41+B41+C41)/3</f>
        <v>4.43933333333333</v>
      </c>
      <c r="E41" s="26" t="n">
        <v>1</v>
      </c>
      <c r="F41" s="27" t="n">
        <v>0</v>
      </c>
      <c r="G41" s="25" t="n">
        <f aca="false">D41*300</f>
        <v>1331.8</v>
      </c>
      <c r="H41" s="25" t="n">
        <f aca="false">G41/2</f>
        <v>665.9</v>
      </c>
      <c r="I41" s="11"/>
    </row>
    <row r="42" customFormat="false" ht="15" hidden="false" customHeight="false" outlineLevel="0" collapsed="false">
      <c r="A42" s="8"/>
      <c r="B42" s="8"/>
      <c r="C42" s="8"/>
      <c r="D42" s="8"/>
      <c r="E42" s="9"/>
      <c r="F42" s="9"/>
      <c r="G42" s="8"/>
      <c r="H42" s="8"/>
      <c r="I42" s="11"/>
    </row>
    <row r="43" customFormat="false" ht="15" hidden="false" customHeight="false" outlineLevel="0" collapsed="false">
      <c r="A43" s="21" t="s">
        <v>75</v>
      </c>
      <c r="B43" s="21"/>
      <c r="C43" s="21"/>
      <c r="D43" s="21"/>
      <c r="E43" s="21"/>
      <c r="F43" s="21"/>
      <c r="G43" s="21"/>
      <c r="H43" s="21"/>
      <c r="I43" s="4" t="s">
        <v>2</v>
      </c>
    </row>
    <row r="44" customFormat="false" ht="15" hidden="false" customHeight="false" outlineLevel="0" collapsed="false">
      <c r="A44" s="5" t="s">
        <v>3</v>
      </c>
      <c r="B44" s="5" t="s">
        <v>4</v>
      </c>
      <c r="C44" s="5" t="s">
        <v>5</v>
      </c>
      <c r="D44" s="5" t="s">
        <v>6</v>
      </c>
      <c r="E44" s="5" t="s">
        <v>7</v>
      </c>
      <c r="F44" s="5" t="s">
        <v>8</v>
      </c>
      <c r="G44" s="5" t="s">
        <v>9</v>
      </c>
      <c r="H44" s="5" t="s">
        <v>10</v>
      </c>
      <c r="I44" s="7"/>
    </row>
    <row r="45" customFormat="false" ht="15" hidden="false" customHeight="false" outlineLevel="0" collapsed="false">
      <c r="A45" s="8" t="n">
        <v>14.99</v>
      </c>
      <c r="B45" s="8" t="n">
        <v>25.8</v>
      </c>
      <c r="C45" s="8" t="n">
        <v>14.99</v>
      </c>
      <c r="D45" s="8" t="n">
        <f aca="false">(A45+B45+C45)/3</f>
        <v>18.5933333333333</v>
      </c>
      <c r="E45" s="9" t="n">
        <v>1</v>
      </c>
      <c r="F45" s="10" t="n">
        <v>0</v>
      </c>
      <c r="G45" s="8" t="n">
        <f aca="false">D45*60</f>
        <v>1115.6</v>
      </c>
      <c r="H45" s="8" t="n">
        <f aca="false">G45/2</f>
        <v>557.8</v>
      </c>
      <c r="I45" s="11"/>
    </row>
    <row r="46" customFormat="false" ht="15" hidden="false" customHeight="false" outlineLevel="0" collapsed="false">
      <c r="A46" s="8"/>
      <c r="B46" s="8"/>
      <c r="C46" s="8"/>
      <c r="D46" s="8"/>
      <c r="E46" s="9"/>
      <c r="F46" s="9"/>
      <c r="G46" s="8"/>
      <c r="H46" s="8"/>
      <c r="I46" s="11"/>
    </row>
    <row r="47" customFormat="false" ht="15" hidden="false" customHeight="false" outlineLevel="0" collapsed="false">
      <c r="A47" s="21" t="s">
        <v>76</v>
      </c>
      <c r="B47" s="21"/>
      <c r="C47" s="21"/>
      <c r="D47" s="21"/>
      <c r="E47" s="21"/>
      <c r="F47" s="21"/>
      <c r="G47" s="21"/>
      <c r="H47" s="21"/>
      <c r="I47" s="4" t="s">
        <v>2</v>
      </c>
    </row>
    <row r="48" customFormat="false" ht="15" hidden="false" customHeight="false" outlineLevel="0" collapsed="false">
      <c r="A48" s="5" t="s">
        <v>3</v>
      </c>
      <c r="B48" s="5" t="s">
        <v>4</v>
      </c>
      <c r="C48" s="5" t="s">
        <v>5</v>
      </c>
      <c r="D48" s="5" t="s">
        <v>6</v>
      </c>
      <c r="E48" s="5" t="s">
        <v>7</v>
      </c>
      <c r="F48" s="5" t="s">
        <v>8</v>
      </c>
      <c r="G48" s="5" t="s">
        <v>9</v>
      </c>
      <c r="H48" s="5" t="s">
        <v>10</v>
      </c>
      <c r="I48" s="7"/>
    </row>
    <row r="49" customFormat="false" ht="15" hidden="false" customHeight="false" outlineLevel="0" collapsed="false">
      <c r="A49" s="8" t="n">
        <v>6.49</v>
      </c>
      <c r="B49" s="8" t="n">
        <v>11.3</v>
      </c>
      <c r="C49" s="8" t="n">
        <v>10.59</v>
      </c>
      <c r="D49" s="8" t="n">
        <f aca="false">(A49+B49+C49)/3</f>
        <v>9.46</v>
      </c>
      <c r="E49" s="9" t="n">
        <v>1</v>
      </c>
      <c r="F49" s="10" t="n">
        <v>1</v>
      </c>
      <c r="G49" s="8" t="n">
        <f aca="false">(D49/F49)/12*2</f>
        <v>1.57666666666667</v>
      </c>
      <c r="H49" s="8" t="n">
        <f aca="false">G49/2</f>
        <v>0.788333333333333</v>
      </c>
      <c r="I49" s="11"/>
    </row>
    <row r="50" customFormat="false" ht="15" hidden="false" customHeight="false" outlineLevel="0" collapsed="false">
      <c r="A50" s="8"/>
      <c r="B50" s="8"/>
      <c r="C50" s="8"/>
      <c r="D50" s="8"/>
      <c r="E50" s="9"/>
      <c r="F50" s="9"/>
      <c r="G50" s="8"/>
      <c r="H50" s="8"/>
      <c r="I50" s="11"/>
    </row>
    <row r="51" customFormat="false" ht="15" hidden="false" customHeight="false" outlineLevel="0" collapsed="false">
      <c r="A51" s="21" t="s">
        <v>77</v>
      </c>
      <c r="B51" s="21"/>
      <c r="C51" s="21"/>
      <c r="D51" s="21"/>
      <c r="E51" s="21"/>
      <c r="F51" s="21"/>
      <c r="G51" s="21"/>
      <c r="H51" s="21"/>
      <c r="I51" s="4" t="s">
        <v>2</v>
      </c>
    </row>
    <row r="52" customFormat="false" ht="15" hidden="false" customHeight="false" outlineLevel="0" collapsed="false">
      <c r="A52" s="5" t="s">
        <v>3</v>
      </c>
      <c r="B52" s="5" t="s">
        <v>4</v>
      </c>
      <c r="C52" s="5" t="s">
        <v>5</v>
      </c>
      <c r="D52" s="5" t="s">
        <v>6</v>
      </c>
      <c r="E52" s="5" t="s">
        <v>7</v>
      </c>
      <c r="F52" s="5" t="s">
        <v>8</v>
      </c>
      <c r="G52" s="5" t="s">
        <v>9</v>
      </c>
      <c r="H52" s="5" t="s">
        <v>10</v>
      </c>
      <c r="I52" s="6"/>
    </row>
    <row r="53" customFormat="false" ht="15" hidden="false" customHeight="false" outlineLevel="0" collapsed="false">
      <c r="A53" s="8" t="n">
        <v>9.92</v>
      </c>
      <c r="B53" s="8" t="n">
        <v>43.94</v>
      </c>
      <c r="C53" s="8" t="n">
        <v>31.9</v>
      </c>
      <c r="D53" s="8" t="n">
        <f aca="false">(A53+B53+C53)/3</f>
        <v>28.5866666666667</v>
      </c>
      <c r="E53" s="9" t="n">
        <v>1</v>
      </c>
      <c r="F53" s="10" t="n">
        <v>1</v>
      </c>
      <c r="G53" s="8" t="n">
        <f aca="false">(D53/F53)/12*2</f>
        <v>4.76444444444444</v>
      </c>
      <c r="H53" s="8" t="n">
        <f aca="false">G53/2</f>
        <v>2.38222222222222</v>
      </c>
      <c r="I53" s="11"/>
    </row>
    <row r="54" customFormat="false" ht="15" hidden="false" customHeight="false" outlineLevel="0" collapsed="false">
      <c r="A54" s="8"/>
      <c r="B54" s="8"/>
      <c r="C54" s="8"/>
      <c r="D54" s="8"/>
      <c r="E54" s="9"/>
      <c r="F54" s="9"/>
      <c r="G54" s="8"/>
      <c r="H54" s="8"/>
      <c r="I54" s="11"/>
    </row>
    <row r="55" customFormat="false" ht="15" hidden="false" customHeight="false" outlineLevel="0" collapsed="false">
      <c r="A55" s="21" t="s">
        <v>29</v>
      </c>
      <c r="B55" s="21"/>
      <c r="C55" s="21"/>
      <c r="D55" s="21"/>
      <c r="E55" s="21"/>
      <c r="F55" s="21"/>
      <c r="G55" s="21"/>
      <c r="H55" s="21"/>
      <c r="I55" s="4" t="s">
        <v>2</v>
      </c>
    </row>
    <row r="56" customFormat="false" ht="15" hidden="false" customHeight="false" outlineLevel="0" collapsed="false">
      <c r="A56" s="5" t="s">
        <v>3</v>
      </c>
      <c r="B56" s="5" t="s">
        <v>4</v>
      </c>
      <c r="C56" s="5" t="s">
        <v>5</v>
      </c>
      <c r="D56" s="5" t="s">
        <v>6</v>
      </c>
      <c r="E56" s="5" t="s">
        <v>7</v>
      </c>
      <c r="F56" s="5" t="s">
        <v>8</v>
      </c>
      <c r="G56" s="5" t="s">
        <v>9</v>
      </c>
      <c r="H56" s="5" t="s">
        <v>10</v>
      </c>
      <c r="I56" s="7"/>
    </row>
    <row r="57" customFormat="false" ht="15" hidden="false" customHeight="false" outlineLevel="0" collapsed="false">
      <c r="A57" s="8" t="n">
        <v>3.9</v>
      </c>
      <c r="B57" s="8" t="n">
        <v>11</v>
      </c>
      <c r="C57" s="8" t="n">
        <v>4.24</v>
      </c>
      <c r="D57" s="8" t="n">
        <f aca="false">(A57+B57+C57)/3</f>
        <v>6.38</v>
      </c>
      <c r="E57" s="9" t="n">
        <v>1</v>
      </c>
      <c r="F57" s="10" t="n">
        <v>1</v>
      </c>
      <c r="G57" s="8" t="n">
        <f aca="false">(D57/F57)/12*2</f>
        <v>1.06333333333333</v>
      </c>
      <c r="H57" s="8" t="n">
        <f aca="false">G57/2</f>
        <v>0.531666666666667</v>
      </c>
      <c r="I57" s="11"/>
    </row>
    <row r="58" customFormat="false" ht="15" hidden="false" customHeight="false" outlineLevel="0" collapsed="false">
      <c r="A58" s="8"/>
      <c r="B58" s="8"/>
      <c r="C58" s="8"/>
      <c r="D58" s="8"/>
      <c r="E58" s="9"/>
      <c r="F58" s="9"/>
      <c r="G58" s="8"/>
      <c r="H58" s="8"/>
      <c r="I58" s="11"/>
    </row>
    <row r="59" customFormat="false" ht="15" hidden="false" customHeight="false" outlineLevel="0" collapsed="false">
      <c r="A59" s="21" t="s">
        <v>78</v>
      </c>
      <c r="B59" s="21"/>
      <c r="C59" s="21"/>
      <c r="D59" s="21"/>
      <c r="E59" s="21"/>
      <c r="F59" s="21"/>
      <c r="G59" s="21"/>
      <c r="H59" s="21"/>
      <c r="I59" s="4" t="s">
        <v>2</v>
      </c>
    </row>
    <row r="60" customFormat="false" ht="15" hidden="false" customHeight="false" outlineLevel="0" collapsed="false">
      <c r="A60" s="5" t="s">
        <v>3</v>
      </c>
      <c r="B60" s="5" t="s">
        <v>4</v>
      </c>
      <c r="C60" s="5" t="s">
        <v>5</v>
      </c>
      <c r="D60" s="5" t="s">
        <v>6</v>
      </c>
      <c r="E60" s="5" t="s">
        <v>7</v>
      </c>
      <c r="F60" s="5" t="s">
        <v>8</v>
      </c>
      <c r="G60" s="5" t="s">
        <v>9</v>
      </c>
      <c r="H60" s="5" t="s">
        <v>10</v>
      </c>
      <c r="I60" s="7"/>
    </row>
    <row r="61" customFormat="false" ht="15" hidden="false" customHeight="false" outlineLevel="0" collapsed="false">
      <c r="A61" s="8" t="n">
        <v>9.79</v>
      </c>
      <c r="B61" s="8" t="n">
        <v>8.46</v>
      </c>
      <c r="C61" s="8" t="n">
        <v>8.84</v>
      </c>
      <c r="D61" s="8" t="n">
        <f aca="false">(A61+B61+C61)/3</f>
        <v>9.03</v>
      </c>
      <c r="E61" s="9" t="n">
        <v>1</v>
      </c>
      <c r="F61" s="10" t="n">
        <v>1</v>
      </c>
      <c r="G61" s="8" t="n">
        <f aca="false">(D61/F61)/12*52</f>
        <v>39.13</v>
      </c>
      <c r="H61" s="8" t="n">
        <f aca="false">G61/2</f>
        <v>19.565</v>
      </c>
      <c r="I61" s="11"/>
    </row>
    <row r="62" customFormat="false" ht="15" hidden="false" customHeight="false" outlineLevel="0" collapsed="false">
      <c r="A62" s="8"/>
      <c r="B62" s="8"/>
      <c r="C62" s="8"/>
      <c r="D62" s="8"/>
      <c r="E62" s="9"/>
      <c r="F62" s="9"/>
      <c r="G62" s="8"/>
      <c r="H62" s="8"/>
      <c r="I62" s="11"/>
    </row>
    <row r="63" customFormat="false" ht="15" hidden="false" customHeight="false" outlineLevel="0" collapsed="false">
      <c r="A63" s="21" t="s">
        <v>79</v>
      </c>
      <c r="B63" s="21"/>
      <c r="C63" s="21"/>
      <c r="D63" s="21"/>
      <c r="E63" s="21"/>
      <c r="F63" s="21"/>
      <c r="G63" s="21"/>
      <c r="H63" s="21"/>
      <c r="I63" s="4" t="s">
        <v>2</v>
      </c>
    </row>
    <row r="64" customFormat="false" ht="15" hidden="false" customHeight="false" outlineLevel="0" collapsed="false">
      <c r="A64" s="5" t="s">
        <v>3</v>
      </c>
      <c r="B64" s="5" t="s">
        <v>4</v>
      </c>
      <c r="C64" s="5" t="s">
        <v>5</v>
      </c>
      <c r="D64" s="5" t="s">
        <v>6</v>
      </c>
      <c r="E64" s="5" t="s">
        <v>7</v>
      </c>
      <c r="F64" s="5" t="s">
        <v>8</v>
      </c>
      <c r="G64" s="5" t="s">
        <v>9</v>
      </c>
      <c r="H64" s="5" t="s">
        <v>10</v>
      </c>
      <c r="I64" s="7"/>
    </row>
    <row r="65" customFormat="false" ht="15" hidden="false" customHeight="false" outlineLevel="0" collapsed="false">
      <c r="A65" s="8" t="n">
        <v>40</v>
      </c>
      <c r="B65" s="8" t="n">
        <v>32.92</v>
      </c>
      <c r="C65" s="8" t="n">
        <v>91.08</v>
      </c>
      <c r="D65" s="8" t="n">
        <f aca="false">(A65+B65+C65)/3</f>
        <v>54.6666666666667</v>
      </c>
      <c r="E65" s="9" t="n">
        <v>1</v>
      </c>
      <c r="F65" s="10" t="n">
        <v>1</v>
      </c>
      <c r="G65" s="8" t="n">
        <f aca="false">(D65/F65)/12*8</f>
        <v>36.4444444444444</v>
      </c>
      <c r="H65" s="8" t="n">
        <f aca="false">G65/2</f>
        <v>18.2222222222222</v>
      </c>
      <c r="I65" s="11"/>
    </row>
    <row r="66" customFormat="false" ht="15" hidden="false" customHeight="false" outlineLevel="0" collapsed="false">
      <c r="A66" s="8"/>
      <c r="B66" s="8"/>
      <c r="C66" s="8"/>
      <c r="D66" s="8"/>
      <c r="E66" s="9"/>
      <c r="F66" s="9"/>
      <c r="G66" s="8"/>
      <c r="H66" s="8"/>
      <c r="I66" s="11"/>
    </row>
    <row r="67" customFormat="false" ht="15" hidden="false" customHeight="false" outlineLevel="0" collapsed="false">
      <c r="A67" s="21" t="s">
        <v>16</v>
      </c>
      <c r="B67" s="21"/>
      <c r="C67" s="21"/>
      <c r="D67" s="21"/>
      <c r="E67" s="21"/>
      <c r="F67" s="21"/>
      <c r="G67" s="21"/>
      <c r="H67" s="21"/>
      <c r="I67" s="4" t="s">
        <v>2</v>
      </c>
    </row>
    <row r="68" customFormat="false" ht="15" hidden="false" customHeight="false" outlineLevel="0" collapsed="false">
      <c r="A68" s="5" t="s">
        <v>3</v>
      </c>
      <c r="B68" s="5" t="s">
        <v>4</v>
      </c>
      <c r="C68" s="5" t="s">
        <v>5</v>
      </c>
      <c r="D68" s="5" t="s">
        <v>6</v>
      </c>
      <c r="E68" s="5" t="s">
        <v>7</v>
      </c>
      <c r="F68" s="5" t="s">
        <v>8</v>
      </c>
      <c r="G68" s="5" t="s">
        <v>9</v>
      </c>
      <c r="H68" s="5" t="s">
        <v>10</v>
      </c>
      <c r="I68" s="6"/>
    </row>
    <row r="69" customFormat="false" ht="15" hidden="false" customHeight="false" outlineLevel="0" collapsed="false">
      <c r="A69" s="8" t="n">
        <v>75.16</v>
      </c>
      <c r="B69" s="8" t="n">
        <v>39.9</v>
      </c>
      <c r="C69" s="8" t="n">
        <v>72.9</v>
      </c>
      <c r="D69" s="8" t="n">
        <f aca="false">(A69+B69+C69)/3</f>
        <v>62.6533333333333</v>
      </c>
      <c r="E69" s="9" t="n">
        <v>1</v>
      </c>
      <c r="F69" s="10" t="n">
        <v>1</v>
      </c>
      <c r="G69" s="8" t="n">
        <f aca="false">(D69/F69)/12*2</f>
        <v>10.4422222222222</v>
      </c>
      <c r="H69" s="8" t="n">
        <f aca="false">G69/2</f>
        <v>5.22111111111111</v>
      </c>
      <c r="I69" s="11"/>
    </row>
    <row r="70" customFormat="false" ht="15" hidden="false" customHeight="false" outlineLevel="0" collapsed="false">
      <c r="A70" s="8"/>
      <c r="B70" s="8"/>
      <c r="C70" s="8"/>
      <c r="D70" s="8"/>
      <c r="E70" s="9"/>
      <c r="F70" s="9"/>
      <c r="G70" s="8"/>
      <c r="H70" s="8"/>
      <c r="I70" s="11"/>
    </row>
    <row r="71" customFormat="false" ht="15" hidden="false" customHeight="false" outlineLevel="0" collapsed="false">
      <c r="A71" s="21" t="s">
        <v>80</v>
      </c>
      <c r="B71" s="21"/>
      <c r="C71" s="21"/>
      <c r="D71" s="21"/>
      <c r="E71" s="21"/>
      <c r="F71" s="21"/>
      <c r="G71" s="21"/>
      <c r="H71" s="21"/>
      <c r="I71" s="4" t="s">
        <v>2</v>
      </c>
    </row>
    <row r="72" customFormat="false" ht="15" hidden="false" customHeight="false" outlineLevel="0" collapsed="false">
      <c r="A72" s="5" t="s">
        <v>3</v>
      </c>
      <c r="B72" s="5" t="s">
        <v>4</v>
      </c>
      <c r="C72" s="5" t="s">
        <v>5</v>
      </c>
      <c r="D72" s="5" t="s">
        <v>6</v>
      </c>
      <c r="E72" s="5" t="s">
        <v>7</v>
      </c>
      <c r="F72" s="5" t="s">
        <v>8</v>
      </c>
      <c r="G72" s="5" t="s">
        <v>9</v>
      </c>
      <c r="H72" s="5" t="s">
        <v>10</v>
      </c>
      <c r="I72" s="7"/>
    </row>
    <row r="73" customFormat="false" ht="15" hidden="false" customHeight="false" outlineLevel="0" collapsed="false">
      <c r="A73" s="8" t="n">
        <v>37.04</v>
      </c>
      <c r="B73" s="8" t="n">
        <v>23.43</v>
      </c>
      <c r="C73" s="8" t="n">
        <v>18.7</v>
      </c>
      <c r="D73" s="8" t="n">
        <f aca="false">(A73+B73+C73)/3</f>
        <v>26.39</v>
      </c>
      <c r="E73" s="9" t="n">
        <v>1</v>
      </c>
      <c r="F73" s="10" t="n">
        <v>1</v>
      </c>
      <c r="G73" s="8" t="n">
        <f aca="false">(D73/F73)/12*2</f>
        <v>4.39833333333333</v>
      </c>
      <c r="H73" s="8" t="n">
        <f aca="false">G73/2</f>
        <v>2.19916666666667</v>
      </c>
      <c r="I73" s="11"/>
    </row>
    <row r="74" customFormat="false" ht="15" hidden="false" customHeight="false" outlineLevel="0" collapsed="false">
      <c r="A74" s="8"/>
      <c r="B74" s="8"/>
      <c r="C74" s="8"/>
      <c r="D74" s="8"/>
      <c r="E74" s="9"/>
      <c r="F74" s="9"/>
      <c r="G74" s="8"/>
      <c r="H74" s="8"/>
      <c r="I74" s="11"/>
    </row>
    <row r="75" customFormat="false" ht="15" hidden="false" customHeight="false" outlineLevel="0" collapsed="false">
      <c r="A75" s="21" t="s">
        <v>83</v>
      </c>
      <c r="B75" s="21"/>
      <c r="C75" s="21"/>
      <c r="D75" s="21"/>
      <c r="E75" s="21"/>
      <c r="F75" s="21"/>
      <c r="G75" s="21"/>
      <c r="H75" s="21"/>
      <c r="I75" s="4" t="s">
        <v>2</v>
      </c>
    </row>
    <row r="76" customFormat="false" ht="15" hidden="false" customHeight="false" outlineLevel="0" collapsed="false">
      <c r="A76" s="5" t="s">
        <v>3</v>
      </c>
      <c r="B76" s="5" t="s">
        <v>4</v>
      </c>
      <c r="C76" s="5" t="s">
        <v>5</v>
      </c>
      <c r="D76" s="5" t="s">
        <v>6</v>
      </c>
      <c r="E76" s="5" t="s">
        <v>7</v>
      </c>
      <c r="F76" s="6" t="s">
        <v>8</v>
      </c>
      <c r="G76" s="5" t="s">
        <v>9</v>
      </c>
      <c r="H76" s="5" t="s">
        <v>10</v>
      </c>
      <c r="I76" s="6" t="n">
        <v>3926</v>
      </c>
    </row>
    <row r="77" customFormat="false" ht="15" hidden="false" customHeight="false" outlineLevel="0" collapsed="false">
      <c r="A77" s="8" t="n">
        <v>23.8</v>
      </c>
      <c r="B77" s="8" t="n">
        <v>14.9</v>
      </c>
      <c r="C77" s="8" t="n">
        <v>16.9</v>
      </c>
      <c r="D77" s="8" t="n">
        <f aca="false">(A77+B77+C77)/3</f>
        <v>18.5333333333333</v>
      </c>
      <c r="E77" s="9" t="n">
        <v>1</v>
      </c>
      <c r="F77" s="10" t="n">
        <v>1</v>
      </c>
      <c r="G77" s="8" t="n">
        <f aca="false">(D77/F77)/12*2</f>
        <v>3.08888888888889</v>
      </c>
      <c r="H77" s="8" t="n">
        <f aca="false">G77/2</f>
        <v>1.54444444444444</v>
      </c>
      <c r="I77" s="11"/>
    </row>
    <row r="78" customFormat="false" ht="15" hidden="false" customHeight="false" outlineLevel="0" collapsed="false">
      <c r="A78" s="8"/>
      <c r="B78" s="8"/>
      <c r="C78" s="8"/>
      <c r="D78" s="8"/>
      <c r="E78" s="9"/>
      <c r="F78" s="9"/>
      <c r="G78" s="8"/>
      <c r="H78" s="8"/>
      <c r="I78" s="11"/>
    </row>
    <row r="79" customFormat="false" ht="15" hidden="false" customHeight="false" outlineLevel="0" collapsed="false">
      <c r="A79" s="21" t="s">
        <v>53</v>
      </c>
      <c r="B79" s="21"/>
      <c r="C79" s="21"/>
      <c r="D79" s="21"/>
      <c r="E79" s="21"/>
      <c r="F79" s="21"/>
      <c r="G79" s="21"/>
      <c r="H79" s="21"/>
      <c r="I79" s="4" t="s">
        <v>2</v>
      </c>
    </row>
    <row r="80" customFormat="false" ht="15" hidden="false" customHeight="false" outlineLevel="0" collapsed="false">
      <c r="A80" s="5" t="s">
        <v>3</v>
      </c>
      <c r="B80" s="5" t="s">
        <v>4</v>
      </c>
      <c r="C80" s="5" t="s">
        <v>5</v>
      </c>
      <c r="D80" s="5" t="s">
        <v>6</v>
      </c>
      <c r="E80" s="5" t="s">
        <v>7</v>
      </c>
      <c r="F80" s="5" t="s">
        <v>8</v>
      </c>
      <c r="G80" s="5" t="s">
        <v>9</v>
      </c>
      <c r="H80" s="5" t="s">
        <v>10</v>
      </c>
      <c r="I80" s="7"/>
    </row>
    <row r="81" customFormat="false" ht="15" hidden="false" customHeight="false" outlineLevel="0" collapsed="false">
      <c r="A81" s="8" t="n">
        <v>11.5</v>
      </c>
      <c r="B81" s="8" t="n">
        <v>12.21</v>
      </c>
      <c r="C81" s="8" t="n">
        <v>11.3</v>
      </c>
      <c r="D81" s="8" t="n">
        <f aca="false">(A81+B81+C81)/3</f>
        <v>11.67</v>
      </c>
      <c r="E81" s="9" t="n">
        <v>1</v>
      </c>
      <c r="F81" s="10" t="n">
        <v>1</v>
      </c>
      <c r="G81" s="8" t="n">
        <f aca="false">(D81/F81)/12*4</f>
        <v>3.89</v>
      </c>
      <c r="H81" s="8" t="n">
        <f aca="false">G81/2</f>
        <v>1.945</v>
      </c>
      <c r="I81" s="11"/>
    </row>
    <row r="82" customFormat="false" ht="15" hidden="false" customHeight="false" outlineLevel="0" collapsed="false">
      <c r="A82" s="8"/>
      <c r="B82" s="8"/>
      <c r="C82" s="8"/>
      <c r="D82" s="8"/>
      <c r="E82" s="9"/>
      <c r="F82" s="9"/>
      <c r="G82" s="8"/>
      <c r="H82" s="8"/>
      <c r="I82" s="11"/>
    </row>
    <row r="83" customFormat="false" ht="15" hidden="false" customHeight="false" outlineLevel="0" collapsed="false">
      <c r="A83" s="21" t="s">
        <v>54</v>
      </c>
      <c r="B83" s="21"/>
      <c r="C83" s="21"/>
      <c r="D83" s="21"/>
      <c r="E83" s="21"/>
      <c r="F83" s="21"/>
      <c r="G83" s="21"/>
      <c r="H83" s="21"/>
      <c r="I83" s="4" t="s">
        <v>2</v>
      </c>
    </row>
    <row r="84" customFormat="false" ht="15" hidden="false" customHeight="false" outlineLevel="0" collapsed="false">
      <c r="A84" s="5" t="s">
        <v>3</v>
      </c>
      <c r="B84" s="5" t="s">
        <v>4</v>
      </c>
      <c r="C84" s="5" t="s">
        <v>5</v>
      </c>
      <c r="D84" s="5" t="s">
        <v>6</v>
      </c>
      <c r="E84" s="5" t="s">
        <v>7</v>
      </c>
      <c r="F84" s="5" t="s">
        <v>8</v>
      </c>
      <c r="G84" s="5" t="s">
        <v>9</v>
      </c>
      <c r="H84" s="5" t="s">
        <v>10</v>
      </c>
      <c r="I84" s="6"/>
    </row>
    <row r="85" customFormat="false" ht="15" hidden="false" customHeight="false" outlineLevel="0" collapsed="false">
      <c r="A85" s="8" t="n">
        <v>254</v>
      </c>
      <c r="B85" s="8" t="n">
        <v>180</v>
      </c>
      <c r="C85" s="8" t="n">
        <v>42.9</v>
      </c>
      <c r="D85" s="8" t="n">
        <f aca="false">(A85+B85+C85)/3</f>
        <v>158.966666666667</v>
      </c>
      <c r="E85" s="9" t="n">
        <v>1</v>
      </c>
      <c r="F85" s="10" t="n">
        <v>1</v>
      </c>
      <c r="G85" s="8" t="n">
        <f aca="false">(D85/F85)/12*2</f>
        <v>26.4944444444444</v>
      </c>
      <c r="H85" s="8" t="n">
        <f aca="false">G85/2</f>
        <v>13.2472222222222</v>
      </c>
      <c r="I85" s="11"/>
    </row>
    <row r="86" customFormat="false" ht="15" hidden="false" customHeight="false" outlineLevel="0" collapsed="false">
      <c r="A86" s="8"/>
      <c r="B86" s="8"/>
      <c r="C86" s="8"/>
      <c r="D86" s="8"/>
      <c r="E86" s="9"/>
      <c r="F86" s="9"/>
      <c r="G86" s="8"/>
      <c r="H86" s="8"/>
      <c r="I86" s="11"/>
    </row>
    <row r="87" customFormat="false" ht="15" hidden="false" customHeight="false" outlineLevel="0" collapsed="false">
      <c r="A87" s="21" t="s">
        <v>55</v>
      </c>
      <c r="B87" s="21"/>
      <c r="C87" s="21"/>
      <c r="D87" s="21"/>
      <c r="E87" s="21"/>
      <c r="F87" s="21"/>
      <c r="G87" s="21"/>
      <c r="H87" s="21"/>
      <c r="I87" s="4" t="s">
        <v>2</v>
      </c>
    </row>
    <row r="88" customFormat="false" ht="15" hidden="false" customHeight="false" outlineLevel="0" collapsed="false">
      <c r="A88" s="5" t="s">
        <v>3</v>
      </c>
      <c r="B88" s="5" t="s">
        <v>4</v>
      </c>
      <c r="C88" s="5" t="s">
        <v>5</v>
      </c>
      <c r="D88" s="5" t="s">
        <v>6</v>
      </c>
      <c r="E88" s="5" t="s">
        <v>7</v>
      </c>
      <c r="F88" s="5" t="s">
        <v>8</v>
      </c>
      <c r="G88" s="5" t="s">
        <v>9</v>
      </c>
      <c r="H88" s="5" t="s">
        <v>10</v>
      </c>
      <c r="I88" s="7"/>
    </row>
    <row r="89" customFormat="false" ht="15" hidden="false" customHeight="false" outlineLevel="0" collapsed="false">
      <c r="A89" s="8" t="n">
        <v>179.6</v>
      </c>
      <c r="B89" s="8" t="n">
        <v>136</v>
      </c>
      <c r="C89" s="8" t="n">
        <v>128.19</v>
      </c>
      <c r="D89" s="8" t="n">
        <f aca="false">(A89+B89+C89)/3</f>
        <v>147.93</v>
      </c>
      <c r="E89" s="9" t="n">
        <v>1</v>
      </c>
      <c r="F89" s="10" t="n">
        <v>1</v>
      </c>
      <c r="G89" s="8" t="n">
        <f aca="false">(D89/F89)/12*2</f>
        <v>24.655</v>
      </c>
      <c r="H89" s="8" t="n">
        <f aca="false">G89/2</f>
        <v>12.3275</v>
      </c>
      <c r="I89" s="11"/>
    </row>
    <row r="90" customFormat="false" ht="15" hidden="false" customHeight="false" outlineLevel="0" collapsed="false">
      <c r="A90" s="8"/>
      <c r="B90" s="8"/>
      <c r="C90" s="8"/>
      <c r="D90" s="8"/>
      <c r="E90" s="9"/>
      <c r="F90" s="9"/>
      <c r="G90" s="8"/>
      <c r="H90" s="8"/>
      <c r="I90" s="11"/>
    </row>
    <row r="91" customFormat="false" ht="15" hidden="false" customHeight="false" outlineLevel="0" collapsed="false">
      <c r="A91" s="21" t="s">
        <v>106</v>
      </c>
      <c r="B91" s="21"/>
      <c r="C91" s="21"/>
      <c r="D91" s="21"/>
      <c r="E91" s="21"/>
      <c r="F91" s="21"/>
      <c r="G91" s="21"/>
      <c r="H91" s="21"/>
      <c r="I91" s="4" t="s">
        <v>2</v>
      </c>
    </row>
    <row r="92" customFormat="false" ht="15" hidden="false" customHeight="false" outlineLevel="0" collapsed="false">
      <c r="A92" s="5" t="s">
        <v>3</v>
      </c>
      <c r="B92" s="5" t="s">
        <v>4</v>
      </c>
      <c r="C92" s="5" t="s">
        <v>5</v>
      </c>
      <c r="D92" s="5" t="s">
        <v>6</v>
      </c>
      <c r="E92" s="5" t="s">
        <v>7</v>
      </c>
      <c r="F92" s="5" t="s">
        <v>8</v>
      </c>
      <c r="G92" s="5" t="s">
        <v>9</v>
      </c>
      <c r="H92" s="5" t="s">
        <v>10</v>
      </c>
      <c r="I92" s="7"/>
    </row>
    <row r="93" customFormat="false" ht="15" hidden="false" customHeight="false" outlineLevel="0" collapsed="false">
      <c r="A93" s="8" t="n">
        <v>192.33</v>
      </c>
      <c r="B93" s="8" t="n">
        <v>89.79</v>
      </c>
      <c r="C93" s="8" t="n">
        <v>149</v>
      </c>
      <c r="D93" s="8" t="n">
        <f aca="false">(A93+B93+C93)/3</f>
        <v>143.706666666667</v>
      </c>
      <c r="E93" s="9" t="n">
        <v>1</v>
      </c>
      <c r="F93" s="10" t="n">
        <v>1</v>
      </c>
      <c r="G93" s="8" t="n">
        <f aca="false">(D93/F93)/12*2</f>
        <v>23.9511111111111</v>
      </c>
      <c r="H93" s="8" t="n">
        <f aca="false">G93/2</f>
        <v>11.9755555555556</v>
      </c>
      <c r="I93" s="11"/>
    </row>
    <row r="94" customFormat="false" ht="15" hidden="false" customHeight="false" outlineLevel="0" collapsed="false">
      <c r="A94" s="8"/>
      <c r="B94" s="8"/>
      <c r="C94" s="8"/>
      <c r="D94" s="8"/>
      <c r="E94" s="9"/>
      <c r="F94" s="9"/>
      <c r="G94" s="8"/>
      <c r="H94" s="8"/>
      <c r="I94" s="11"/>
    </row>
    <row r="95" customFormat="false" ht="15" hidden="false" customHeight="false" outlineLevel="0" collapsed="false">
      <c r="A95" s="21" t="s">
        <v>17</v>
      </c>
      <c r="B95" s="21"/>
      <c r="C95" s="21"/>
      <c r="D95" s="21"/>
      <c r="E95" s="21"/>
      <c r="F95" s="21"/>
      <c r="G95" s="21"/>
      <c r="H95" s="21"/>
      <c r="I95" s="4" t="s">
        <v>2</v>
      </c>
    </row>
    <row r="96" customFormat="false" ht="15" hidden="false" customHeight="false" outlineLevel="0" collapsed="false">
      <c r="A96" s="5" t="s">
        <v>3</v>
      </c>
      <c r="B96" s="5" t="s">
        <v>4</v>
      </c>
      <c r="C96" s="5" t="s">
        <v>5</v>
      </c>
      <c r="D96" s="5" t="s">
        <v>6</v>
      </c>
      <c r="E96" s="5" t="s">
        <v>7</v>
      </c>
      <c r="F96" s="5" t="s">
        <v>8</v>
      </c>
      <c r="G96" s="5" t="s">
        <v>9</v>
      </c>
      <c r="H96" s="5" t="s">
        <v>10</v>
      </c>
      <c r="I96" s="6"/>
    </row>
    <row r="97" customFormat="false" ht="15" hidden="false" customHeight="false" outlineLevel="0" collapsed="false">
      <c r="A97" s="8" t="n">
        <v>35.56</v>
      </c>
      <c r="B97" s="8" t="n">
        <v>37.9</v>
      </c>
      <c r="C97" s="8" t="n">
        <v>35.5</v>
      </c>
      <c r="D97" s="8" t="n">
        <f aca="false">(A97+B97+C97)/3</f>
        <v>36.32</v>
      </c>
      <c r="E97" s="9" t="n">
        <v>1</v>
      </c>
      <c r="F97" s="10" t="n">
        <v>1</v>
      </c>
      <c r="G97" s="8" t="n">
        <f aca="false">(D97/F97)/12*12</f>
        <v>36.32</v>
      </c>
      <c r="H97" s="8" t="n">
        <f aca="false">G97/2</f>
        <v>18.16</v>
      </c>
      <c r="I97" s="11"/>
    </row>
    <row r="98" customFormat="false" ht="15" hidden="false" customHeight="false" outlineLevel="0" collapsed="false">
      <c r="A98" s="8"/>
      <c r="B98" s="8"/>
      <c r="C98" s="8"/>
      <c r="D98" s="8"/>
      <c r="E98" s="9"/>
      <c r="F98" s="9"/>
      <c r="G98" s="8"/>
      <c r="H98" s="8"/>
      <c r="I98" s="11"/>
    </row>
    <row r="99" customFormat="false" ht="15" hidden="false" customHeight="false" outlineLevel="0" collapsed="false">
      <c r="A99" s="21" t="s">
        <v>84</v>
      </c>
      <c r="B99" s="21"/>
      <c r="C99" s="21"/>
      <c r="D99" s="21"/>
      <c r="E99" s="21"/>
      <c r="F99" s="21"/>
      <c r="G99" s="21"/>
      <c r="H99" s="21"/>
      <c r="I99" s="4" t="s">
        <v>2</v>
      </c>
    </row>
    <row r="100" customFormat="false" ht="15" hidden="false" customHeight="false" outlineLevel="0" collapsed="false">
      <c r="A100" s="5" t="s">
        <v>3</v>
      </c>
      <c r="B100" s="5" t="s">
        <v>4</v>
      </c>
      <c r="C100" s="5" t="s">
        <v>5</v>
      </c>
      <c r="D100" s="5" t="s">
        <v>6</v>
      </c>
      <c r="E100" s="5" t="s">
        <v>7</v>
      </c>
      <c r="F100" s="5" t="s">
        <v>8</v>
      </c>
      <c r="G100" s="5" t="s">
        <v>9</v>
      </c>
      <c r="H100" s="5" t="s">
        <v>10</v>
      </c>
      <c r="I100" s="7"/>
    </row>
    <row r="101" customFormat="false" ht="15" hidden="false" customHeight="false" outlineLevel="0" collapsed="false">
      <c r="A101" s="8" t="n">
        <v>22.9</v>
      </c>
      <c r="B101" s="8" t="n">
        <v>13.5</v>
      </c>
      <c r="C101" s="8" t="n">
        <v>13.7</v>
      </c>
      <c r="D101" s="8" t="n">
        <f aca="false">(A101+B101+C101)/3</f>
        <v>16.7</v>
      </c>
      <c r="E101" s="9" t="n">
        <v>1</v>
      </c>
      <c r="F101" s="10" t="n">
        <v>1</v>
      </c>
      <c r="G101" s="8" t="n">
        <f aca="false">(D101/F101)/12*12</f>
        <v>16.7</v>
      </c>
      <c r="H101" s="8" t="n">
        <f aca="false">G101/2</f>
        <v>8.35</v>
      </c>
      <c r="I101" s="11"/>
    </row>
    <row r="102" customFormat="false" ht="15" hidden="false" customHeight="false" outlineLevel="0" collapsed="false">
      <c r="A102" s="8"/>
      <c r="B102" s="8"/>
      <c r="C102" s="8"/>
      <c r="D102" s="8"/>
      <c r="E102" s="9"/>
      <c r="F102" s="9"/>
      <c r="G102" s="8"/>
      <c r="H102" s="8"/>
      <c r="I102" s="11"/>
    </row>
    <row r="103" customFormat="false" ht="15" hidden="false" customHeight="false" outlineLevel="0" collapsed="false">
      <c r="A103" s="21" t="s">
        <v>57</v>
      </c>
      <c r="B103" s="21"/>
      <c r="C103" s="21"/>
      <c r="D103" s="21"/>
      <c r="E103" s="21"/>
      <c r="F103" s="21"/>
      <c r="G103" s="21"/>
      <c r="H103" s="21"/>
      <c r="I103" s="4" t="s">
        <v>2</v>
      </c>
    </row>
    <row r="104" customFormat="false" ht="15" hidden="false" customHeight="false" outlineLevel="0" collapsed="false">
      <c r="A104" s="5" t="s">
        <v>3</v>
      </c>
      <c r="B104" s="5" t="s">
        <v>4</v>
      </c>
      <c r="C104" s="5" t="s">
        <v>5</v>
      </c>
      <c r="D104" s="5" t="s">
        <v>6</v>
      </c>
      <c r="E104" s="5" t="s">
        <v>7</v>
      </c>
      <c r="F104" s="5" t="s">
        <v>8</v>
      </c>
      <c r="G104" s="5" t="s">
        <v>9</v>
      </c>
      <c r="H104" s="5" t="s">
        <v>10</v>
      </c>
      <c r="I104" s="7"/>
    </row>
    <row r="105" customFormat="false" ht="15" hidden="false" customHeight="false" outlineLevel="0" collapsed="false">
      <c r="A105" s="8" t="n">
        <v>94.9</v>
      </c>
      <c r="B105" s="8" t="n">
        <v>49.9</v>
      </c>
      <c r="C105" s="8" t="n">
        <v>78</v>
      </c>
      <c r="D105" s="8" t="n">
        <f aca="false">(A105+B105+C105)/3</f>
        <v>74.2666666666667</v>
      </c>
      <c r="E105" s="9" t="n">
        <v>1</v>
      </c>
      <c r="F105" s="10" t="n">
        <v>1</v>
      </c>
      <c r="G105" s="8" t="n">
        <f aca="false">(D105/F105)/12*6</f>
        <v>37.1333333333333</v>
      </c>
      <c r="H105" s="8" t="n">
        <f aca="false">G105/2</f>
        <v>18.5666666666667</v>
      </c>
      <c r="I105" s="11"/>
    </row>
    <row r="106" customFormat="false" ht="15" hidden="false" customHeight="false" outlineLevel="0" collapsed="false">
      <c r="A106" s="8"/>
      <c r="B106" s="8"/>
      <c r="C106" s="8"/>
      <c r="D106" s="8"/>
      <c r="E106" s="9"/>
      <c r="F106" s="10"/>
      <c r="G106" s="8"/>
      <c r="H106" s="8"/>
      <c r="I106" s="11"/>
    </row>
    <row r="107" customFormat="false" ht="15" hidden="false" customHeight="false" outlineLevel="0" collapsed="false">
      <c r="A107" s="3" t="s">
        <v>20</v>
      </c>
      <c r="B107" s="3"/>
      <c r="C107" s="3"/>
      <c r="D107" s="3"/>
      <c r="E107" s="3"/>
      <c r="F107" s="3"/>
      <c r="G107" s="3"/>
      <c r="H107" s="3"/>
      <c r="I107" s="4" t="s">
        <v>2</v>
      </c>
    </row>
    <row r="108" customFormat="false" ht="15" hidden="false" customHeight="false" outlineLevel="0" collapsed="false">
      <c r="A108" s="5" t="s">
        <v>3</v>
      </c>
      <c r="B108" s="5" t="s">
        <v>4</v>
      </c>
      <c r="C108" s="5" t="s">
        <v>5</v>
      </c>
      <c r="D108" s="5" t="s">
        <v>6</v>
      </c>
      <c r="E108" s="5" t="s">
        <v>7</v>
      </c>
      <c r="F108" s="6" t="s">
        <v>8</v>
      </c>
      <c r="G108" s="5" t="s">
        <v>9</v>
      </c>
      <c r="H108" s="5" t="s">
        <v>10</v>
      </c>
      <c r="I108" s="7"/>
    </row>
    <row r="109" customFormat="false" ht="15" hidden="false" customHeight="false" outlineLevel="0" collapsed="false">
      <c r="A109" s="8" t="n">
        <v>4.7</v>
      </c>
      <c r="B109" s="8" t="n">
        <v>4.1</v>
      </c>
      <c r="C109" s="8" t="n">
        <v>3.4</v>
      </c>
      <c r="D109" s="8" t="n">
        <f aca="false">(A109+B109+C109)/3</f>
        <v>4.06666666666667</v>
      </c>
      <c r="E109" s="9" t="n">
        <v>1</v>
      </c>
      <c r="F109" s="10" t="n">
        <v>1</v>
      </c>
      <c r="G109" s="8" t="n">
        <f aca="false">(D109/F109)/12*2</f>
        <v>0.677777777777778</v>
      </c>
      <c r="H109" s="8" t="n">
        <f aca="false">G109/2</f>
        <v>0.338888888888889</v>
      </c>
      <c r="I109" s="11"/>
    </row>
    <row r="110" customFormat="false" ht="15" hidden="false" customHeight="false" outlineLevel="0" collapsed="false">
      <c r="A110" s="8"/>
      <c r="B110" s="8"/>
      <c r="C110" s="8"/>
      <c r="D110" s="8"/>
      <c r="E110" s="9"/>
      <c r="F110" s="10"/>
      <c r="G110" s="8"/>
      <c r="H110" s="8"/>
      <c r="I110" s="11"/>
    </row>
    <row r="111" customFormat="false" ht="15" hidden="false" customHeight="false" outlineLevel="0" collapsed="false">
      <c r="A111" s="3" t="s">
        <v>21</v>
      </c>
      <c r="B111" s="3"/>
      <c r="C111" s="3"/>
      <c r="D111" s="3"/>
      <c r="E111" s="3"/>
      <c r="F111" s="3"/>
      <c r="G111" s="3"/>
      <c r="H111" s="3"/>
      <c r="I111" s="4" t="s">
        <v>2</v>
      </c>
    </row>
    <row r="112" customFormat="false" ht="15" hidden="false" customHeight="false" outlineLevel="0" collapsed="false">
      <c r="A112" s="5" t="s">
        <v>3</v>
      </c>
      <c r="B112" s="5" t="s">
        <v>4</v>
      </c>
      <c r="C112" s="5" t="s">
        <v>5</v>
      </c>
      <c r="D112" s="5" t="s">
        <v>6</v>
      </c>
      <c r="E112" s="5" t="s">
        <v>7</v>
      </c>
      <c r="F112" s="6" t="s">
        <v>8</v>
      </c>
      <c r="G112" s="5" t="s">
        <v>9</v>
      </c>
      <c r="H112" s="5" t="s">
        <v>10</v>
      </c>
      <c r="I112" s="7"/>
    </row>
    <row r="113" customFormat="false" ht="15" hidden="false" customHeight="false" outlineLevel="0" collapsed="false">
      <c r="A113" s="8" t="n">
        <v>1.3</v>
      </c>
      <c r="B113" s="8" t="n">
        <v>1.59</v>
      </c>
      <c r="C113" s="8" t="n">
        <v>1.88</v>
      </c>
      <c r="D113" s="8" t="n">
        <f aca="false">(A113+B113+C113)/3</f>
        <v>1.59</v>
      </c>
      <c r="E113" s="9" t="n">
        <v>1</v>
      </c>
      <c r="F113" s="10" t="n">
        <v>1</v>
      </c>
      <c r="G113" s="8" t="n">
        <f aca="false">(D113/F113)/12*2</f>
        <v>0.265</v>
      </c>
      <c r="H113" s="8" t="n">
        <f aca="false">G113/2</f>
        <v>0.1325</v>
      </c>
      <c r="I113" s="11"/>
    </row>
    <row r="114" customFormat="false" ht="15" hidden="false" customHeight="false" outlineLevel="0" collapsed="false">
      <c r="A114" s="8"/>
      <c r="B114" s="8"/>
      <c r="C114" s="8"/>
      <c r="D114" s="8"/>
      <c r="E114" s="9"/>
      <c r="F114" s="10"/>
      <c r="G114" s="8"/>
      <c r="H114" s="8"/>
      <c r="I114" s="11"/>
    </row>
    <row r="115" customFormat="false" ht="15" hidden="false" customHeight="false" outlineLevel="0" collapsed="false">
      <c r="A115" s="3" t="s">
        <v>22</v>
      </c>
      <c r="B115" s="3"/>
      <c r="C115" s="3"/>
      <c r="D115" s="3"/>
      <c r="E115" s="3"/>
      <c r="F115" s="3"/>
      <c r="G115" s="3"/>
      <c r="H115" s="3"/>
      <c r="I115" s="4" t="s">
        <v>2</v>
      </c>
    </row>
    <row r="116" customFormat="false" ht="15" hidden="false" customHeight="false" outlineLevel="0" collapsed="false">
      <c r="A116" s="5" t="s">
        <v>3</v>
      </c>
      <c r="B116" s="5" t="s">
        <v>4</v>
      </c>
      <c r="C116" s="5" t="s">
        <v>5</v>
      </c>
      <c r="D116" s="5" t="s">
        <v>6</v>
      </c>
      <c r="E116" s="5" t="s">
        <v>7</v>
      </c>
      <c r="F116" s="6" t="s">
        <v>8</v>
      </c>
      <c r="G116" s="5" t="s">
        <v>9</v>
      </c>
      <c r="H116" s="5" t="s">
        <v>10</v>
      </c>
      <c r="I116" s="6"/>
    </row>
    <row r="117" customFormat="false" ht="15" hidden="false" customHeight="false" outlineLevel="0" collapsed="false">
      <c r="A117" s="8" t="n">
        <v>1499</v>
      </c>
      <c r="B117" s="8" t="n">
        <v>1199</v>
      </c>
      <c r="C117" s="8" t="n">
        <v>1299.9</v>
      </c>
      <c r="D117" s="8" t="n">
        <f aca="false">(A117+B117+C117)/3</f>
        <v>1332.63333333333</v>
      </c>
      <c r="E117" s="9" t="n">
        <v>0.1</v>
      </c>
      <c r="F117" s="10" t="n">
        <v>10</v>
      </c>
      <c r="G117" s="8" t="n">
        <f aca="false">(D117/F117)/12</f>
        <v>11.1052777777778</v>
      </c>
      <c r="H117" s="8" t="n">
        <f aca="false">G117/2</f>
        <v>5.55263888888889</v>
      </c>
      <c r="I117" s="11"/>
    </row>
    <row r="118" customFormat="false" ht="15" hidden="false" customHeight="false" outlineLevel="0" collapsed="false">
      <c r="A118" s="8"/>
      <c r="B118" s="8"/>
      <c r="C118" s="8"/>
      <c r="D118" s="8"/>
      <c r="E118" s="9"/>
      <c r="F118" s="9"/>
      <c r="G118" s="8"/>
      <c r="H118" s="8"/>
      <c r="I118" s="11"/>
    </row>
    <row r="119" customFormat="false" ht="15" hidden="false" customHeight="false" outlineLevel="0" collapsed="false">
      <c r="A119" s="17" t="s">
        <v>23</v>
      </c>
      <c r="B119" s="17"/>
      <c r="C119" s="17"/>
      <c r="D119" s="17"/>
      <c r="E119" s="17"/>
      <c r="F119" s="17"/>
      <c r="G119" s="18" t="n">
        <f aca="false">(G5+G9+G13+G17+G21+G25+G29+G33+G37+G49+G53+G57+G61+G65+G69+G73+G77+G81+G85+G89+G93+G97+G101+G105+G109+G113+G117)</f>
        <v>382.877777777778</v>
      </c>
      <c r="H119" s="18" t="n">
        <f aca="false">(H5+H9+H13+H17+H21+H25+H29+H33+H37+H49+H53+H57+H61+H65+H69+H73+H77+H81+H85+H89+H93+H97+H101+H105+H109+H113+H117)</f>
        <v>191.438888888889</v>
      </c>
    </row>
    <row r="120" customFormat="false" ht="13.8" hidden="false" customHeight="false" outlineLevel="0" collapsed="false">
      <c r="I120" s="39"/>
    </row>
    <row r="121" customFormat="false" ht="15" hidden="false" customHeight="false" outlineLevel="0" collapsed="false">
      <c r="A121" s="19" t="s">
        <v>24</v>
      </c>
      <c r="B121" s="19"/>
      <c r="C121" s="19"/>
      <c r="D121" s="19"/>
      <c r="E121" s="19"/>
      <c r="F121" s="19"/>
      <c r="G121" s="20" t="n">
        <f aca="false">(G5+G9+G13+G17+G21+G25+G29+G33+G37+G117)</f>
        <v>111.882777777778</v>
      </c>
      <c r="H121" s="20" t="n">
        <f aca="false">(H5+H9+H13+H17+H21+H25+H29+H33+H37+H117)</f>
        <v>55.9413888888889</v>
      </c>
    </row>
    <row r="122" customFormat="false" ht="13.8" hidden="false" customHeight="false" outlineLevel="0" collapsed="false"/>
    <row r="123" customFormat="false" ht="15" hidden="false" customHeight="false" outlineLevel="0" collapsed="false">
      <c r="A123" s="36" t="s">
        <v>85</v>
      </c>
      <c r="B123" s="36"/>
      <c r="C123" s="36"/>
      <c r="D123" s="36"/>
      <c r="E123" s="36"/>
      <c r="F123" s="36"/>
      <c r="G123" s="37" t="n">
        <f aca="false">(G49+G53+G57+G61+G65+G69+G73+G77+G81+G85+G89+G93)</f>
        <v>179.898888888889</v>
      </c>
      <c r="H123" s="37" t="n">
        <f aca="false">(H49+H53+H57+H61+H65+H69+H73+H77+H81+H85+H89+H93)</f>
        <v>89.9494444444445</v>
      </c>
      <c r="I123" s="39"/>
    </row>
    <row r="124" customFormat="false" ht="15" hidden="false" customHeight="false" outlineLevel="0" collapsed="false">
      <c r="A124" s="29"/>
      <c r="B124" s="38"/>
      <c r="C124" s="38"/>
      <c r="D124" s="38"/>
      <c r="E124" s="38"/>
      <c r="F124" s="38"/>
      <c r="G124" s="30"/>
      <c r="H124" s="30"/>
      <c r="I124" s="39"/>
    </row>
    <row r="125" customFormat="false" ht="15" hidden="false" customHeight="false" outlineLevel="0" collapsed="false">
      <c r="A125" s="19" t="s">
        <v>26</v>
      </c>
      <c r="B125" s="19"/>
      <c r="C125" s="19"/>
      <c r="D125" s="19"/>
      <c r="E125" s="19"/>
      <c r="F125" s="19"/>
      <c r="G125" s="20" t="n">
        <f aca="false">(G97+G101+G105+G109+G113)</f>
        <v>91.0961111111111</v>
      </c>
      <c r="H125" s="20" t="n">
        <f aca="false">(H97+H101+H105+H109+H113)</f>
        <v>45.5480555555556</v>
      </c>
    </row>
    <row r="126" customFormat="false" ht="13.8" hidden="false" customHeight="false" outlineLevel="0" collapsed="false"/>
    <row r="127" customFormat="false" ht="15" hidden="false" customHeight="false" outlineLevel="0" collapsed="false">
      <c r="A127" s="43" t="s">
        <v>116</v>
      </c>
      <c r="B127" s="43"/>
      <c r="C127" s="43"/>
      <c r="D127" s="43"/>
      <c r="E127" s="43"/>
      <c r="F127" s="43"/>
      <c r="G127" s="44" t="n">
        <f aca="false">198/3</f>
        <v>66</v>
      </c>
      <c r="H127" s="44" t="n">
        <f aca="false">G127</f>
        <v>66</v>
      </c>
    </row>
    <row r="128" customFormat="false" ht="13.8" hidden="false" customHeight="false" outlineLevel="0" collapsed="false"/>
    <row r="129" customFormat="false" ht="15" hidden="false" customHeight="false" outlineLevel="0" collapsed="false">
      <c r="A129" s="31" t="s">
        <v>61</v>
      </c>
      <c r="B129" s="31"/>
      <c r="C129" s="31"/>
      <c r="D129" s="31"/>
      <c r="E129" s="31"/>
      <c r="F129" s="31"/>
      <c r="G129" s="32" t="n">
        <f aca="false">G41+G45</f>
        <v>2447.4</v>
      </c>
      <c r="H129" s="32" t="n">
        <f aca="false">H41+H45</f>
        <v>1223.7</v>
      </c>
    </row>
    <row r="130" customFormat="false" ht="13.8" hidden="false" customHeight="false" outlineLevel="0" collapsed="false"/>
    <row r="131" customFormat="false" ht="13.8" hidden="false" customHeight="false" outlineLevel="0" collapsed="false">
      <c r="G131" s="39" t="n">
        <f aca="false">+G119+G127+G129</f>
        <v>2896.27777777778</v>
      </c>
      <c r="H131" s="39" t="n">
        <f aca="false">+H119+H127+H129</f>
        <v>1481.13888888889</v>
      </c>
    </row>
  </sheetData>
  <mergeCells count="37">
    <mergeCell ref="A1:H1"/>
    <mergeCell ref="A2:H2"/>
    <mergeCell ref="A3:H3"/>
    <mergeCell ref="A7:H7"/>
    <mergeCell ref="A11:H11"/>
    <mergeCell ref="A15:H15"/>
    <mergeCell ref="A19:H19"/>
    <mergeCell ref="A23:H23"/>
    <mergeCell ref="A27:H27"/>
    <mergeCell ref="A31:H31"/>
    <mergeCell ref="A35:H35"/>
    <mergeCell ref="A39:H39"/>
    <mergeCell ref="A43:H43"/>
    <mergeCell ref="A47:H47"/>
    <mergeCell ref="A51:H51"/>
    <mergeCell ref="A55:H55"/>
    <mergeCell ref="A59:H59"/>
    <mergeCell ref="A63:H63"/>
    <mergeCell ref="A67:H67"/>
    <mergeCell ref="A71:H71"/>
    <mergeCell ref="A75:H75"/>
    <mergeCell ref="A79:H79"/>
    <mergeCell ref="A83:H83"/>
    <mergeCell ref="A87:H87"/>
    <mergeCell ref="A91:H91"/>
    <mergeCell ref="A95:H95"/>
    <mergeCell ref="A99:H99"/>
    <mergeCell ref="A103:H103"/>
    <mergeCell ref="A107:H107"/>
    <mergeCell ref="A111:H111"/>
    <mergeCell ref="A115:H115"/>
    <mergeCell ref="A119:F119"/>
    <mergeCell ref="A121:F121"/>
    <mergeCell ref="A123:F123"/>
    <mergeCell ref="A125:F125"/>
    <mergeCell ref="A127:F127"/>
    <mergeCell ref="A129:F129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&amp;C&amp;10&amp;A</oddHeader>
    <oddFooter>&amp;C&amp;10Página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65536"/>
  <sheetViews>
    <sheetView windowProtection="false" showFormulas="false" showGridLines="true" showRowColHeaders="true" showZeros="true" rightToLeft="false" tabSelected="false" showOutlineSymbols="true" defaultGridColor="true" view="normal" topLeftCell="A41" colorId="64" zoomScale="85" zoomScaleNormal="85" zoomScalePageLayoutView="100" workbookViewId="0">
      <selection pane="topLeft" activeCell="G61" activeCellId="0" sqref="G61"/>
    </sheetView>
  </sheetViews>
  <sheetFormatPr defaultRowHeight="14.05"/>
  <cols>
    <col collapsed="false" hidden="false" max="4" min="1" style="0" width="12.953488372093"/>
    <col collapsed="false" hidden="false" max="5" min="5" style="0" width="18.3860465116279"/>
    <col collapsed="false" hidden="false" max="6" min="6" style="0" width="29.5348837209302"/>
    <col collapsed="false" hidden="false" max="7" min="7" style="0" width="17.0651162790698"/>
    <col collapsed="false" hidden="false" max="8" min="8" style="0" width="18.8186046511628"/>
    <col collapsed="false" hidden="false" max="9" min="9" style="0" width="17.2139534883721"/>
    <col collapsed="false" hidden="false" max="1025" min="10" style="0" width="9.3953488372093"/>
  </cols>
  <sheetData>
    <row r="1" customFormat="false" ht="17.65" hidden="false" customHeight="false" outlineLevel="0" collapsed="false">
      <c r="A1" s="1" t="s">
        <v>27</v>
      </c>
      <c r="B1" s="1"/>
      <c r="C1" s="1"/>
      <c r="D1" s="1"/>
      <c r="E1" s="1"/>
      <c r="F1" s="1"/>
      <c r="G1" s="1"/>
      <c r="H1" s="1"/>
    </row>
    <row r="2" customFormat="false" ht="14.05" hidden="false" customHeight="fals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8.65" hidden="false" customHeight="true" outlineLevel="0" collapsed="false">
      <c r="A3" s="3" t="s">
        <v>28</v>
      </c>
      <c r="B3" s="3"/>
      <c r="C3" s="3"/>
      <c r="D3" s="3"/>
      <c r="E3" s="3"/>
      <c r="F3" s="3"/>
      <c r="G3" s="3"/>
      <c r="H3" s="3"/>
      <c r="I3" s="4" t="s">
        <v>2</v>
      </c>
    </row>
    <row r="4" customFormat="false" ht="15.25" hidden="false" customHeight="false" outlineLevel="0" collapsed="false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6" t="s">
        <v>8</v>
      </c>
      <c r="G4" s="6" t="s">
        <v>9</v>
      </c>
      <c r="H4" s="5" t="s">
        <v>10</v>
      </c>
      <c r="I4" s="7"/>
    </row>
    <row r="5" customFormat="false" ht="15.25" hidden="false" customHeight="false" outlineLevel="0" collapsed="false">
      <c r="A5" s="8" t="n">
        <v>34.4</v>
      </c>
      <c r="B5" s="8" t="n">
        <v>28.3</v>
      </c>
      <c r="C5" s="8" t="n">
        <v>30.4</v>
      </c>
      <c r="D5" s="8" t="n">
        <f aca="false">(A5+B5+C5)/3</f>
        <v>31.0333333333333</v>
      </c>
      <c r="E5" s="9" t="n">
        <v>1</v>
      </c>
      <c r="F5" s="10" t="n">
        <v>1</v>
      </c>
      <c r="G5" s="8" t="n">
        <f aca="false">(D5/F5)/12*6</f>
        <v>15.5166666666667</v>
      </c>
      <c r="H5" s="8" t="n">
        <f aca="false">G5/3</f>
        <v>5.17222222222222</v>
      </c>
      <c r="I5" s="11"/>
    </row>
    <row r="6" customFormat="false" ht="14.05" hidden="false" customHeight="false" outlineLevel="0" collapsed="false">
      <c r="I6" s="11"/>
    </row>
    <row r="7" customFormat="false" ht="18.65" hidden="false" customHeight="true" outlineLevel="0" collapsed="false">
      <c r="A7" s="21" t="s">
        <v>29</v>
      </c>
      <c r="B7" s="21"/>
      <c r="C7" s="21"/>
      <c r="D7" s="21"/>
      <c r="E7" s="21"/>
      <c r="F7" s="21"/>
      <c r="G7" s="21"/>
      <c r="H7" s="21"/>
      <c r="I7" s="4" t="s">
        <v>2</v>
      </c>
    </row>
    <row r="8" customFormat="false" ht="15.25" hidden="false" customHeight="false" outlineLevel="0" collapsed="false">
      <c r="A8" s="5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5" t="s">
        <v>8</v>
      </c>
      <c r="G8" s="5" t="s">
        <v>9</v>
      </c>
      <c r="H8" s="5" t="s">
        <v>10</v>
      </c>
      <c r="I8" s="7"/>
    </row>
    <row r="9" customFormat="false" ht="15.25" hidden="false" customHeight="false" outlineLevel="0" collapsed="false">
      <c r="A9" s="8" t="n">
        <v>3.9</v>
      </c>
      <c r="B9" s="8" t="n">
        <v>11</v>
      </c>
      <c r="C9" s="8" t="n">
        <v>4.24</v>
      </c>
      <c r="D9" s="8" t="n">
        <f aca="false">(A9+B9+C9)/3</f>
        <v>6.38</v>
      </c>
      <c r="E9" s="9" t="n">
        <v>1</v>
      </c>
      <c r="F9" s="10" t="n">
        <v>1</v>
      </c>
      <c r="G9" s="8" t="n">
        <f aca="false">(D9/F9)/12*3</f>
        <v>1.595</v>
      </c>
      <c r="H9" s="8" t="n">
        <f aca="false">G9/3</f>
        <v>0.531666666666667</v>
      </c>
      <c r="I9" s="11"/>
    </row>
    <row r="10" customFormat="false" ht="15.25" hidden="false" customHeight="false" outlineLevel="0" collapsed="false">
      <c r="A10" s="8"/>
      <c r="B10" s="8"/>
      <c r="C10" s="8"/>
      <c r="D10" s="8"/>
      <c r="E10" s="9"/>
      <c r="F10" s="9"/>
      <c r="G10" s="8"/>
      <c r="H10" s="8"/>
      <c r="I10" s="11"/>
    </row>
    <row r="11" customFormat="false" ht="17.4" hidden="false" customHeight="true" outlineLevel="0" collapsed="false">
      <c r="A11" s="21" t="s">
        <v>30</v>
      </c>
      <c r="B11" s="21"/>
      <c r="C11" s="21"/>
      <c r="D11" s="21"/>
      <c r="E11" s="21"/>
      <c r="F11" s="21"/>
      <c r="G11" s="21"/>
      <c r="H11" s="21"/>
      <c r="I11" s="4" t="s">
        <v>2</v>
      </c>
    </row>
    <row r="12" customFormat="false" ht="15.25" hidden="false" customHeight="false" outlineLevel="0" collapsed="false">
      <c r="A12" s="5" t="s">
        <v>3</v>
      </c>
      <c r="B12" s="5" t="s">
        <v>4</v>
      </c>
      <c r="C12" s="5" t="s">
        <v>5</v>
      </c>
      <c r="D12" s="5" t="s">
        <v>6</v>
      </c>
      <c r="E12" s="5" t="s">
        <v>7</v>
      </c>
      <c r="F12" s="5" t="s">
        <v>8</v>
      </c>
      <c r="G12" s="5" t="s">
        <v>9</v>
      </c>
      <c r="H12" s="5" t="s">
        <v>10</v>
      </c>
      <c r="I12" s="11"/>
    </row>
    <row r="13" customFormat="false" ht="15.25" hidden="false" customHeight="false" outlineLevel="0" collapsed="false">
      <c r="A13" s="8" t="n">
        <v>1.31</v>
      </c>
      <c r="B13" s="8" t="n">
        <v>1.17</v>
      </c>
      <c r="C13" s="8" t="n">
        <v>1.61</v>
      </c>
      <c r="D13" s="8" t="n">
        <f aca="false">(A13+B13+C13)</f>
        <v>4.09</v>
      </c>
      <c r="E13" s="9" t="n">
        <v>1</v>
      </c>
      <c r="F13" s="10" t="n">
        <v>1</v>
      </c>
      <c r="G13" s="8" t="n">
        <f aca="false">(D13/F13)/12*750</f>
        <v>255.625</v>
      </c>
      <c r="H13" s="8" t="n">
        <f aca="false">G13/3</f>
        <v>85.2083333333333</v>
      </c>
      <c r="I13" s="11"/>
    </row>
    <row r="14" customFormat="false" ht="15.25" hidden="false" customHeight="false" outlineLevel="0" collapsed="false">
      <c r="A14" s="8"/>
      <c r="B14" s="8"/>
      <c r="C14" s="8"/>
      <c r="D14" s="8"/>
      <c r="E14" s="9"/>
      <c r="F14" s="9"/>
      <c r="G14" s="8"/>
      <c r="H14" s="8"/>
      <c r="I14" s="11"/>
    </row>
    <row r="15" customFormat="false" ht="17.4" hidden="false" customHeight="true" outlineLevel="0" collapsed="false">
      <c r="A15" s="21" t="s">
        <v>31</v>
      </c>
      <c r="B15" s="21"/>
      <c r="C15" s="21"/>
      <c r="D15" s="21"/>
      <c r="E15" s="21"/>
      <c r="F15" s="21"/>
      <c r="G15" s="21"/>
      <c r="H15" s="21"/>
      <c r="I15" s="4" t="s">
        <v>2</v>
      </c>
    </row>
    <row r="16" customFormat="false" ht="15.25" hidden="false" customHeight="false" outlineLevel="0" collapsed="false">
      <c r="A16" s="5" t="s">
        <v>3</v>
      </c>
      <c r="B16" s="5" t="s">
        <v>4</v>
      </c>
      <c r="C16" s="5" t="s">
        <v>5</v>
      </c>
      <c r="D16" s="5" t="s">
        <v>6</v>
      </c>
      <c r="E16" s="5" t="s">
        <v>7</v>
      </c>
      <c r="F16" s="5" t="s">
        <v>8</v>
      </c>
      <c r="G16" s="5" t="s">
        <v>9</v>
      </c>
      <c r="H16" s="5" t="s">
        <v>10</v>
      </c>
      <c r="I16" s="11"/>
    </row>
    <row r="17" customFormat="false" ht="15.25" hidden="false" customHeight="false" outlineLevel="0" collapsed="false">
      <c r="A17" s="8" t="n">
        <v>13.02</v>
      </c>
      <c r="B17" s="8" t="n">
        <v>19.54</v>
      </c>
      <c r="C17" s="8" t="n">
        <v>17.96</v>
      </c>
      <c r="D17" s="8" t="n">
        <f aca="false">(A17+B17+C17)/3</f>
        <v>16.84</v>
      </c>
      <c r="E17" s="9" t="n">
        <v>1</v>
      </c>
      <c r="F17" s="10" t="n">
        <v>1</v>
      </c>
      <c r="G17" s="8" t="n">
        <f aca="false">(D17/F17)/12*12</f>
        <v>16.84</v>
      </c>
      <c r="H17" s="8" t="n">
        <f aca="false">G17/3</f>
        <v>5.61333333333333</v>
      </c>
      <c r="I17" s="11"/>
    </row>
    <row r="18" customFormat="false" ht="15.25" hidden="false" customHeight="false" outlineLevel="0" collapsed="false">
      <c r="A18" s="8"/>
      <c r="B18" s="8"/>
      <c r="C18" s="8"/>
      <c r="D18" s="8"/>
      <c r="E18" s="9"/>
      <c r="F18" s="9"/>
      <c r="G18" s="8"/>
      <c r="H18" s="8"/>
      <c r="I18" s="11"/>
    </row>
    <row r="19" customFormat="false" ht="15.25" hidden="false" customHeight="false" outlineLevel="0" collapsed="false">
      <c r="A19" s="21" t="s">
        <v>32</v>
      </c>
      <c r="B19" s="21"/>
      <c r="C19" s="21"/>
      <c r="D19" s="21"/>
      <c r="E19" s="21"/>
      <c r="F19" s="21"/>
      <c r="G19" s="21"/>
      <c r="H19" s="21"/>
      <c r="I19" s="4" t="s">
        <v>2</v>
      </c>
    </row>
    <row r="20" customFormat="false" ht="15.25" hidden="false" customHeight="false" outlineLevel="0" collapsed="false">
      <c r="A20" s="5" t="s">
        <v>3</v>
      </c>
      <c r="B20" s="5" t="s">
        <v>4</v>
      </c>
      <c r="C20" s="5" t="s">
        <v>5</v>
      </c>
      <c r="D20" s="5" t="s">
        <v>6</v>
      </c>
      <c r="E20" s="5" t="s">
        <v>7</v>
      </c>
      <c r="F20" s="5" t="s">
        <v>8</v>
      </c>
      <c r="G20" s="5" t="s">
        <v>9</v>
      </c>
      <c r="H20" s="5" t="s">
        <v>10</v>
      </c>
      <c r="I20" s="11"/>
    </row>
    <row r="21" customFormat="false" ht="15.25" hidden="false" customHeight="false" outlineLevel="0" collapsed="false">
      <c r="A21" s="8" t="n">
        <v>31.08</v>
      </c>
      <c r="B21" s="8" t="n">
        <v>34.34</v>
      </c>
      <c r="C21" s="8" t="n">
        <v>22.3</v>
      </c>
      <c r="D21" s="8" t="n">
        <f aca="false">(A21+B21+C21)/3</f>
        <v>29.24</v>
      </c>
      <c r="E21" s="9" t="n">
        <v>1</v>
      </c>
      <c r="F21" s="10" t="n">
        <v>1</v>
      </c>
      <c r="G21" s="8" t="n">
        <f aca="false">(D21/F21)/12*3</f>
        <v>7.31</v>
      </c>
      <c r="H21" s="8" t="n">
        <f aca="false">G21/3</f>
        <v>2.43666666666667</v>
      </c>
      <c r="I21" s="11"/>
    </row>
    <row r="22" customFormat="false" ht="15.25" hidden="false" customHeight="false" outlineLevel="0" collapsed="false">
      <c r="A22" s="8"/>
      <c r="B22" s="8"/>
      <c r="C22" s="8"/>
      <c r="D22" s="8"/>
      <c r="E22" s="9"/>
      <c r="F22" s="9"/>
      <c r="G22" s="8"/>
      <c r="H22" s="8"/>
      <c r="I22" s="11"/>
    </row>
    <row r="23" customFormat="false" ht="15.25" hidden="false" customHeight="false" outlineLevel="0" collapsed="false">
      <c r="A23" s="21" t="s">
        <v>33</v>
      </c>
      <c r="B23" s="21"/>
      <c r="C23" s="21"/>
      <c r="D23" s="21"/>
      <c r="E23" s="21"/>
      <c r="F23" s="21"/>
      <c r="G23" s="21"/>
      <c r="H23" s="21"/>
      <c r="I23" s="4" t="s">
        <v>2</v>
      </c>
    </row>
    <row r="24" customFormat="false" ht="15.25" hidden="false" customHeight="false" outlineLevel="0" collapsed="false">
      <c r="A24" s="5" t="s">
        <v>3</v>
      </c>
      <c r="B24" s="5" t="s">
        <v>4</v>
      </c>
      <c r="C24" s="5" t="s">
        <v>5</v>
      </c>
      <c r="D24" s="5" t="s">
        <v>6</v>
      </c>
      <c r="E24" s="5" t="s">
        <v>7</v>
      </c>
      <c r="F24" s="5" t="s">
        <v>8</v>
      </c>
      <c r="G24" s="5" t="s">
        <v>9</v>
      </c>
      <c r="H24" s="5" t="s">
        <v>10</v>
      </c>
      <c r="I24" s="11"/>
    </row>
    <row r="25" customFormat="false" ht="15.25" hidden="false" customHeight="false" outlineLevel="0" collapsed="false">
      <c r="A25" s="8" t="n">
        <v>5.8</v>
      </c>
      <c r="B25" s="8" t="n">
        <v>4.63</v>
      </c>
      <c r="C25" s="8" t="n">
        <v>47</v>
      </c>
      <c r="D25" s="8" t="n">
        <f aca="false">(A25+B25+C25)/3</f>
        <v>19.1433333333333</v>
      </c>
      <c r="E25" s="9" t="n">
        <v>1</v>
      </c>
      <c r="F25" s="10" t="n">
        <v>1</v>
      </c>
      <c r="G25" s="8" t="n">
        <f aca="false">(D25/F25)/12*3</f>
        <v>4.78583333333333</v>
      </c>
      <c r="H25" s="8" t="n">
        <f aca="false">G25/3</f>
        <v>1.59527777777778</v>
      </c>
      <c r="I25" s="11"/>
    </row>
    <row r="26" customFormat="false" ht="15.25" hidden="false" customHeight="false" outlineLevel="0" collapsed="false">
      <c r="A26" s="8"/>
      <c r="B26" s="8"/>
      <c r="C26" s="8"/>
      <c r="D26" s="8"/>
      <c r="E26" s="9"/>
      <c r="F26" s="9"/>
      <c r="G26" s="8"/>
      <c r="H26" s="8"/>
      <c r="I26" s="11"/>
    </row>
    <row r="27" customFormat="false" ht="18.65" hidden="false" customHeight="true" outlineLevel="0" collapsed="false">
      <c r="A27" s="3" t="s">
        <v>17</v>
      </c>
      <c r="B27" s="3"/>
      <c r="C27" s="3"/>
      <c r="D27" s="3"/>
      <c r="E27" s="3"/>
      <c r="F27" s="3"/>
      <c r="G27" s="3"/>
      <c r="H27" s="3"/>
      <c r="I27" s="4" t="s">
        <v>2</v>
      </c>
    </row>
    <row r="28" customFormat="false" ht="15.25" hidden="false" customHeight="false" outlineLevel="0" collapsed="false">
      <c r="A28" s="5" t="s">
        <v>3</v>
      </c>
      <c r="B28" s="5" t="s">
        <v>4</v>
      </c>
      <c r="C28" s="5" t="s">
        <v>5</v>
      </c>
      <c r="D28" s="5" t="s">
        <v>6</v>
      </c>
      <c r="E28" s="5" t="s">
        <v>7</v>
      </c>
      <c r="F28" s="6" t="s">
        <v>8</v>
      </c>
      <c r="G28" s="22" t="s">
        <v>9</v>
      </c>
      <c r="H28" s="5" t="s">
        <v>10</v>
      </c>
      <c r="I28" s="7"/>
    </row>
    <row r="29" customFormat="false" ht="15.25" hidden="false" customHeight="false" outlineLevel="0" collapsed="false">
      <c r="A29" s="8" t="n">
        <v>35.56</v>
      </c>
      <c r="B29" s="8" t="n">
        <v>37.9</v>
      </c>
      <c r="C29" s="8" t="n">
        <v>35.5</v>
      </c>
      <c r="D29" s="8" t="n">
        <f aca="false">(A29+B29+C29)/3</f>
        <v>36.32</v>
      </c>
      <c r="E29" s="9" t="n">
        <v>1</v>
      </c>
      <c r="F29" s="10" t="n">
        <v>1</v>
      </c>
      <c r="G29" s="8" t="n">
        <f aca="false">(D29/F29)/12*9</f>
        <v>27.24</v>
      </c>
      <c r="H29" s="8" t="n">
        <f aca="false">G29/3</f>
        <v>9.08</v>
      </c>
      <c r="I29" s="11"/>
    </row>
    <row r="30" customFormat="false" ht="14.05" hidden="false" customHeight="false" outlineLevel="0" collapsed="false">
      <c r="I30" s="11"/>
    </row>
    <row r="31" customFormat="false" ht="17.4" hidden="false" customHeight="true" outlineLevel="0" collapsed="false">
      <c r="A31" s="3" t="s">
        <v>18</v>
      </c>
      <c r="B31" s="3"/>
      <c r="C31" s="3"/>
      <c r="D31" s="3"/>
      <c r="E31" s="3"/>
      <c r="F31" s="3"/>
      <c r="G31" s="3"/>
      <c r="H31" s="3"/>
      <c r="I31" s="4" t="s">
        <v>2</v>
      </c>
    </row>
    <row r="32" customFormat="false" ht="15.25" hidden="false" customHeight="false" outlineLevel="0" collapsed="false">
      <c r="A32" s="5" t="s">
        <v>3</v>
      </c>
      <c r="B32" s="5" t="s">
        <v>4</v>
      </c>
      <c r="C32" s="5" t="s">
        <v>5</v>
      </c>
      <c r="D32" s="5" t="s">
        <v>6</v>
      </c>
      <c r="E32" s="5" t="s">
        <v>7</v>
      </c>
      <c r="F32" s="6" t="s">
        <v>8</v>
      </c>
      <c r="G32" s="5" t="s">
        <v>9</v>
      </c>
      <c r="H32" s="5" t="s">
        <v>10</v>
      </c>
      <c r="I32" s="7"/>
    </row>
    <row r="33" customFormat="false" ht="15.25" hidden="false" customHeight="false" outlineLevel="0" collapsed="false">
      <c r="A33" s="8" t="n">
        <v>16.9</v>
      </c>
      <c r="B33" s="8" t="n">
        <v>9.5</v>
      </c>
      <c r="C33" s="8" t="n">
        <v>10.5</v>
      </c>
      <c r="D33" s="8" t="n">
        <f aca="false">(A33+B33+C33)/3</f>
        <v>12.3</v>
      </c>
      <c r="E33" s="9" t="n">
        <v>1</v>
      </c>
      <c r="F33" s="10" t="n">
        <v>1</v>
      </c>
      <c r="G33" s="8" t="n">
        <f aca="false">(D33/F33)/12*18</f>
        <v>18.45</v>
      </c>
      <c r="H33" s="8" t="n">
        <f aca="false">G33/3</f>
        <v>6.15</v>
      </c>
      <c r="I33" s="11"/>
    </row>
    <row r="34" customFormat="false" ht="14.05" hidden="false" customHeight="false" outlineLevel="0" collapsed="false">
      <c r="I34" s="11"/>
    </row>
    <row r="35" customFormat="false" ht="17.4" hidden="false" customHeight="true" outlineLevel="0" collapsed="false">
      <c r="A35" s="3" t="s">
        <v>19</v>
      </c>
      <c r="B35" s="3"/>
      <c r="C35" s="3"/>
      <c r="D35" s="3"/>
      <c r="E35" s="3"/>
      <c r="F35" s="3"/>
      <c r="G35" s="3"/>
      <c r="H35" s="3"/>
      <c r="I35" s="4" t="s">
        <v>2</v>
      </c>
    </row>
    <row r="36" customFormat="false" ht="15.25" hidden="false" customHeight="false" outlineLevel="0" collapsed="false">
      <c r="A36" s="5" t="s">
        <v>3</v>
      </c>
      <c r="B36" s="5" t="s">
        <v>4</v>
      </c>
      <c r="C36" s="5" t="s">
        <v>5</v>
      </c>
      <c r="D36" s="5" t="s">
        <v>6</v>
      </c>
      <c r="E36" s="5" t="s">
        <v>7</v>
      </c>
      <c r="F36" s="6" t="s">
        <v>8</v>
      </c>
      <c r="G36" s="5" t="s">
        <v>9</v>
      </c>
      <c r="H36" s="5" t="s">
        <v>10</v>
      </c>
      <c r="I36" s="6"/>
    </row>
    <row r="37" customFormat="false" ht="15.25" hidden="false" customHeight="false" outlineLevel="0" collapsed="false">
      <c r="A37" s="8" t="n">
        <v>94.9</v>
      </c>
      <c r="B37" s="8" t="n">
        <v>49.9</v>
      </c>
      <c r="C37" s="8" t="n">
        <v>78</v>
      </c>
      <c r="D37" s="8" t="n">
        <f aca="false">(A37+B37+C37)/3</f>
        <v>74.2666666666667</v>
      </c>
      <c r="E37" s="9" t="n">
        <v>1</v>
      </c>
      <c r="F37" s="10" t="n">
        <v>1</v>
      </c>
      <c r="G37" s="8" t="n">
        <f aca="false">(D37/F37)/12*9</f>
        <v>55.7</v>
      </c>
      <c r="H37" s="8" t="n">
        <f aca="false">G37/3</f>
        <v>18.5666666666667</v>
      </c>
      <c r="I37" s="11"/>
    </row>
    <row r="38" customFormat="false" ht="15" hidden="false" customHeight="false" outlineLevel="0" collapsed="false">
      <c r="A38" s="8"/>
      <c r="B38" s="8"/>
      <c r="C38" s="8"/>
      <c r="D38" s="8"/>
      <c r="E38" s="9"/>
      <c r="F38" s="10"/>
      <c r="G38" s="8"/>
      <c r="H38" s="8"/>
      <c r="I38" s="11"/>
    </row>
    <row r="39" customFormat="false" ht="15" hidden="false" customHeight="false" outlineLevel="0" collapsed="false">
      <c r="A39" s="3" t="s">
        <v>20</v>
      </c>
      <c r="B39" s="3"/>
      <c r="C39" s="3"/>
      <c r="D39" s="3"/>
      <c r="E39" s="3"/>
      <c r="F39" s="3"/>
      <c r="G39" s="3"/>
      <c r="H39" s="3"/>
      <c r="I39" s="4" t="s">
        <v>2</v>
      </c>
    </row>
    <row r="40" customFormat="false" ht="15" hidden="false" customHeight="false" outlineLevel="0" collapsed="false">
      <c r="A40" s="5" t="s">
        <v>3</v>
      </c>
      <c r="B40" s="5" t="s">
        <v>4</v>
      </c>
      <c r="C40" s="5" t="s">
        <v>5</v>
      </c>
      <c r="D40" s="5" t="s">
        <v>6</v>
      </c>
      <c r="E40" s="5" t="s">
        <v>7</v>
      </c>
      <c r="F40" s="6" t="s">
        <v>8</v>
      </c>
      <c r="G40" s="5" t="s">
        <v>9</v>
      </c>
      <c r="H40" s="5" t="s">
        <v>10</v>
      </c>
      <c r="I40" s="11"/>
    </row>
    <row r="41" customFormat="false" ht="15" hidden="false" customHeight="false" outlineLevel="0" collapsed="false">
      <c r="A41" s="8" t="n">
        <v>4.7</v>
      </c>
      <c r="B41" s="8" t="n">
        <v>4.1</v>
      </c>
      <c r="C41" s="8" t="n">
        <v>3.4</v>
      </c>
      <c r="D41" s="8" t="n">
        <f aca="false">(A41+B41+C41)/3</f>
        <v>4.06666666666667</v>
      </c>
      <c r="E41" s="9" t="n">
        <v>1</v>
      </c>
      <c r="F41" s="10" t="n">
        <v>1</v>
      </c>
      <c r="G41" s="8" t="n">
        <f aca="false">(D41/F41)/12*3</f>
        <v>1.01666666666667</v>
      </c>
      <c r="H41" s="8" t="n">
        <f aca="false">G41/3</f>
        <v>0.338888888888889</v>
      </c>
      <c r="I41" s="11"/>
    </row>
    <row r="42" customFormat="false" ht="15" hidden="false" customHeight="false" outlineLevel="0" collapsed="false">
      <c r="A42" s="8"/>
      <c r="B42" s="8"/>
      <c r="C42" s="8"/>
      <c r="D42" s="8"/>
      <c r="E42" s="9"/>
      <c r="F42" s="10"/>
      <c r="G42" s="8"/>
      <c r="H42" s="8"/>
      <c r="I42" s="11"/>
    </row>
    <row r="43" customFormat="false" ht="15" hidden="false" customHeight="false" outlineLevel="0" collapsed="false">
      <c r="A43" s="3" t="s">
        <v>21</v>
      </c>
      <c r="B43" s="3"/>
      <c r="C43" s="3"/>
      <c r="D43" s="3"/>
      <c r="E43" s="3"/>
      <c r="F43" s="3"/>
      <c r="G43" s="3"/>
      <c r="H43" s="3"/>
      <c r="I43" s="4" t="s">
        <v>2</v>
      </c>
    </row>
    <row r="44" customFormat="false" ht="15" hidden="false" customHeight="false" outlineLevel="0" collapsed="false">
      <c r="A44" s="5" t="s">
        <v>3</v>
      </c>
      <c r="B44" s="5" t="s">
        <v>4</v>
      </c>
      <c r="C44" s="5" t="s">
        <v>5</v>
      </c>
      <c r="D44" s="5" t="s">
        <v>6</v>
      </c>
      <c r="E44" s="5" t="s">
        <v>7</v>
      </c>
      <c r="F44" s="6" t="s">
        <v>8</v>
      </c>
      <c r="G44" s="5" t="s">
        <v>9</v>
      </c>
      <c r="H44" s="5" t="s">
        <v>10</v>
      </c>
      <c r="I44" s="11"/>
    </row>
    <row r="45" customFormat="false" ht="15" hidden="false" customHeight="false" outlineLevel="0" collapsed="false">
      <c r="A45" s="8" t="n">
        <v>1.3</v>
      </c>
      <c r="B45" s="8" t="n">
        <v>1.59</v>
      </c>
      <c r="C45" s="8" t="n">
        <v>1.88</v>
      </c>
      <c r="D45" s="8" t="n">
        <f aca="false">(A45+B45+C45)/3</f>
        <v>1.59</v>
      </c>
      <c r="E45" s="9" t="n">
        <v>1</v>
      </c>
      <c r="F45" s="10" t="n">
        <v>1</v>
      </c>
      <c r="G45" s="8" t="n">
        <f aca="false">(D45/F45)/12*3</f>
        <v>0.3975</v>
      </c>
      <c r="H45" s="8" t="n">
        <f aca="false">G45/3</f>
        <v>0.1325</v>
      </c>
      <c r="I45" s="11"/>
    </row>
    <row r="46" customFormat="false" ht="15" hidden="false" customHeight="false" outlineLevel="0" collapsed="false">
      <c r="A46" s="8"/>
      <c r="B46" s="8"/>
      <c r="C46" s="8"/>
      <c r="D46" s="8"/>
      <c r="E46" s="9"/>
      <c r="F46" s="10"/>
      <c r="G46" s="8"/>
      <c r="H46" s="8"/>
      <c r="I46" s="11"/>
    </row>
    <row r="47" customFormat="false" ht="15" hidden="false" customHeight="false" outlineLevel="0" collapsed="false">
      <c r="A47" s="3" t="s">
        <v>22</v>
      </c>
      <c r="B47" s="3"/>
      <c r="C47" s="3"/>
      <c r="D47" s="3"/>
      <c r="E47" s="3"/>
      <c r="F47" s="3"/>
      <c r="G47" s="3"/>
      <c r="H47" s="3"/>
      <c r="I47" s="4" t="s">
        <v>2</v>
      </c>
    </row>
    <row r="48" customFormat="false" ht="15" hidden="false" customHeight="false" outlineLevel="0" collapsed="false">
      <c r="A48" s="5" t="s">
        <v>3</v>
      </c>
      <c r="B48" s="5" t="s">
        <v>4</v>
      </c>
      <c r="C48" s="5" t="s">
        <v>5</v>
      </c>
      <c r="D48" s="5" t="s">
        <v>6</v>
      </c>
      <c r="E48" s="5" t="s">
        <v>7</v>
      </c>
      <c r="F48" s="6" t="s">
        <v>8</v>
      </c>
      <c r="G48" s="5" t="s">
        <v>9</v>
      </c>
      <c r="H48" s="5" t="s">
        <v>10</v>
      </c>
      <c r="I48" s="11"/>
    </row>
    <row r="49" customFormat="false" ht="15" hidden="false" customHeight="false" outlineLevel="0" collapsed="false">
      <c r="A49" s="8" t="n">
        <v>1499</v>
      </c>
      <c r="B49" s="8" t="n">
        <v>1199</v>
      </c>
      <c r="C49" s="8" t="n">
        <v>1299.9</v>
      </c>
      <c r="D49" s="8" t="n">
        <f aca="false">(A49+B49+C49)/3</f>
        <v>1332.63333333333</v>
      </c>
      <c r="E49" s="9" t="n">
        <v>0.1</v>
      </c>
      <c r="F49" s="10" t="n">
        <v>10</v>
      </c>
      <c r="G49" s="8" t="n">
        <f aca="false">(D49/F49)/12*4</f>
        <v>44.4211111111111</v>
      </c>
      <c r="H49" s="8" t="n">
        <f aca="false">G49/114</f>
        <v>0.389658869395712</v>
      </c>
      <c r="I49" s="11"/>
    </row>
    <row r="50" customFormat="false" ht="15" hidden="false" customHeight="false" outlineLevel="0" collapsed="false">
      <c r="A50" s="8"/>
      <c r="B50" s="8"/>
      <c r="C50" s="8"/>
      <c r="D50" s="8"/>
      <c r="E50" s="9"/>
      <c r="F50" s="9"/>
      <c r="G50" s="8"/>
      <c r="H50" s="8"/>
      <c r="I50" s="11"/>
    </row>
    <row r="51" customFormat="false" ht="15.25" hidden="false" customHeight="false" outlineLevel="0" collapsed="false">
      <c r="A51" s="8"/>
      <c r="B51" s="8"/>
      <c r="C51" s="8"/>
      <c r="D51" s="8"/>
      <c r="E51" s="9"/>
      <c r="F51" s="9"/>
      <c r="G51" s="8"/>
      <c r="H51" s="8"/>
      <c r="I51" s="11"/>
    </row>
    <row r="52" customFormat="false" ht="15" hidden="false" customHeight="false" outlineLevel="0" collapsed="false">
      <c r="A52" s="12" t="s">
        <v>23</v>
      </c>
      <c r="B52" s="12"/>
      <c r="C52" s="12"/>
      <c r="D52" s="12"/>
      <c r="E52" s="12"/>
      <c r="F52" s="12"/>
      <c r="G52" s="13" t="n">
        <f aca="false">(G5+G9+G13+G17+G21+G25+G29+G33+G37+G41+G45+G49)</f>
        <v>448.897777777778</v>
      </c>
      <c r="H52" s="13" t="n">
        <f aca="false">(H5+H9+H13+H17+H21+H25+H29+H33+H37+H41+H45+H49)</f>
        <v>135.215214424951</v>
      </c>
      <c r="I52" s="23"/>
    </row>
    <row r="53" customFormat="false" ht="13.8" hidden="false" customHeight="false" outlineLevel="0" collapsed="false"/>
    <row r="54" customFormat="false" ht="15" hidden="false" customHeight="false" outlineLevel="0" collapsed="false">
      <c r="A54" s="15" t="s">
        <v>24</v>
      </c>
      <c r="B54" s="15"/>
      <c r="C54" s="15"/>
      <c r="D54" s="15"/>
      <c r="E54" s="15"/>
      <c r="F54" s="15"/>
      <c r="G54" s="16" t="n">
        <f aca="false">G49</f>
        <v>44.4211111111111</v>
      </c>
      <c r="H54" s="16" t="n">
        <f aca="false">H49</f>
        <v>0.389658869395712</v>
      </c>
    </row>
    <row r="55" customFormat="false" ht="13.8" hidden="false" customHeight="false" outlineLevel="0" collapsed="false"/>
    <row r="56" customFormat="false" ht="15" hidden="false" customHeight="false" outlineLevel="0" collapsed="false">
      <c r="A56" s="17" t="s">
        <v>25</v>
      </c>
      <c r="B56" s="17"/>
      <c r="C56" s="17"/>
      <c r="D56" s="17"/>
      <c r="E56" s="17"/>
      <c r="F56" s="17"/>
      <c r="G56" s="18" t="n">
        <f aca="false">(G5+G9+G13+G17+G21+G25)</f>
        <v>301.6725</v>
      </c>
      <c r="H56" s="18" t="n">
        <f aca="false">(H5+H9+H13+H17+H21+H25)</f>
        <v>100.5575</v>
      </c>
    </row>
    <row r="57" customFormat="false" ht="13.8" hidden="false" customHeight="false" outlineLevel="0" collapsed="false"/>
    <row r="58" customFormat="false" ht="15" hidden="false" customHeight="false" outlineLevel="0" collapsed="false">
      <c r="A58" s="19" t="s">
        <v>26</v>
      </c>
      <c r="B58" s="19"/>
      <c r="C58" s="19"/>
      <c r="D58" s="19"/>
      <c r="E58" s="19"/>
      <c r="F58" s="19"/>
      <c r="G58" s="20" t="n">
        <f aca="false">(G29+G33+G37+G41+G45)</f>
        <v>102.804166666667</v>
      </c>
      <c r="H58" s="20" t="n">
        <f aca="false">(H29+H33+H37+H41+H45)</f>
        <v>34.2680555555556</v>
      </c>
    </row>
    <row r="61" customFormat="false" ht="13.8" hidden="false" customHeight="false" outlineLevel="0" collapsed="false"/>
    <row r="1048576" customFormat="false" ht="12.8" hidden="false" customHeight="false" outlineLevel="0" collapsed="false"/>
  </sheetData>
  <mergeCells count="18">
    <mergeCell ref="A1:H1"/>
    <mergeCell ref="A2:H2"/>
    <mergeCell ref="A3:H3"/>
    <mergeCell ref="A7:H7"/>
    <mergeCell ref="A11:H11"/>
    <mergeCell ref="A15:H15"/>
    <mergeCell ref="A19:H19"/>
    <mergeCell ref="A23:H23"/>
    <mergeCell ref="A27:H27"/>
    <mergeCell ref="A31:H31"/>
    <mergeCell ref="A35:H35"/>
    <mergeCell ref="A39:H39"/>
    <mergeCell ref="A43:H43"/>
    <mergeCell ref="A47:H47"/>
    <mergeCell ref="A52:F52"/>
    <mergeCell ref="A54:F54"/>
    <mergeCell ref="A56:F56"/>
    <mergeCell ref="A58:F58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65536"/>
  <sheetViews>
    <sheetView windowProtection="false" showFormulas="false" showGridLines="true" showRowColHeaders="true" showZeros="true" rightToLeft="false" tabSelected="false" showOutlineSymbols="true" defaultGridColor="true" view="normal" topLeftCell="A112" colorId="64" zoomScale="85" zoomScaleNormal="85" zoomScalePageLayoutView="100" workbookViewId="0">
      <selection pane="topLeft" activeCell="I127" activeCellId="0" sqref="I127"/>
    </sheetView>
  </sheetViews>
  <sheetFormatPr defaultRowHeight="14.05"/>
  <cols>
    <col collapsed="false" hidden="false" max="4" min="1" style="0" width="12.953488372093"/>
    <col collapsed="false" hidden="false" max="5" min="5" style="0" width="18.3860465116279"/>
    <col collapsed="false" hidden="false" max="6" min="6" style="0" width="29.0511627906977"/>
    <col collapsed="false" hidden="false" max="7" min="7" style="0" width="16.4325581395349"/>
    <col collapsed="false" hidden="false" max="8" min="8" style="0" width="19.2139534883721"/>
    <col collapsed="false" hidden="false" max="9" min="9" style="0" width="17.4604651162791"/>
    <col collapsed="false" hidden="false" max="1025" min="10" style="0" width="9.3953488372093"/>
  </cols>
  <sheetData>
    <row r="1" customFormat="false" ht="17.6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24"/>
      <c r="J1" s="24"/>
    </row>
    <row r="2" customFormat="false" ht="14.05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4"/>
      <c r="J2" s="24"/>
    </row>
    <row r="3" customFormat="false" ht="15.65" hidden="false" customHeight="false" outlineLevel="0" collapsed="false">
      <c r="A3" s="21" t="s">
        <v>63</v>
      </c>
      <c r="B3" s="21"/>
      <c r="C3" s="21"/>
      <c r="D3" s="21"/>
      <c r="E3" s="21"/>
      <c r="F3" s="21"/>
      <c r="G3" s="21"/>
      <c r="H3" s="21"/>
      <c r="I3" s="4" t="s">
        <v>2</v>
      </c>
      <c r="J3" s="24"/>
    </row>
    <row r="4" customFormat="false" ht="15.25" hidden="false" customHeight="false" outlineLevel="0" collapsed="false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7" t="n">
        <v>8433</v>
      </c>
      <c r="J4" s="24"/>
    </row>
    <row r="5" customFormat="false" ht="15.25" hidden="false" customHeight="false" outlineLevel="0" collapsed="false">
      <c r="A5" s="8" t="n">
        <v>624.9</v>
      </c>
      <c r="B5" s="8" t="n">
        <v>688.88</v>
      </c>
      <c r="C5" s="8" t="n">
        <v>609.99</v>
      </c>
      <c r="D5" s="8" t="n">
        <f aca="false">(A5+B5+C5)/3</f>
        <v>641.256666666667</v>
      </c>
      <c r="E5" s="9" t="n">
        <v>0.1</v>
      </c>
      <c r="F5" s="10" t="n">
        <v>10</v>
      </c>
      <c r="G5" s="8" t="n">
        <f aca="false">(D5/F5)/12</f>
        <v>5.34380555555556</v>
      </c>
      <c r="H5" s="8" t="n">
        <f aca="false">G5/13</f>
        <v>0.411061965811966</v>
      </c>
      <c r="I5" s="11"/>
      <c r="J5" s="24"/>
    </row>
    <row r="6" customFormat="false" ht="14.05" hidden="false" customHeight="false" outlineLevel="0" collapsed="false">
      <c r="I6" s="11"/>
      <c r="J6" s="24"/>
    </row>
    <row r="7" customFormat="false" ht="15.25" hidden="false" customHeight="false" outlineLevel="0" collapsed="false">
      <c r="A7" s="21" t="s">
        <v>64</v>
      </c>
      <c r="B7" s="21"/>
      <c r="C7" s="21"/>
      <c r="D7" s="21"/>
      <c r="E7" s="21"/>
      <c r="F7" s="21"/>
      <c r="G7" s="21"/>
      <c r="H7" s="21"/>
      <c r="I7" s="4" t="s">
        <v>2</v>
      </c>
      <c r="J7" s="24"/>
    </row>
    <row r="8" customFormat="false" ht="15.25" hidden="false" customHeight="false" outlineLevel="0" collapsed="false">
      <c r="A8" s="5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5" t="s">
        <v>8</v>
      </c>
      <c r="G8" s="5" t="s">
        <v>9</v>
      </c>
      <c r="H8" s="5" t="s">
        <v>10</v>
      </c>
      <c r="I8" s="6"/>
      <c r="J8" s="24"/>
    </row>
    <row r="9" customFormat="false" ht="15.25" hidden="false" customHeight="false" outlineLevel="0" collapsed="false">
      <c r="A9" s="8" t="n">
        <v>27.77</v>
      </c>
      <c r="B9" s="8" t="n">
        <v>28.9</v>
      </c>
      <c r="C9" s="8" t="n">
        <v>61.06</v>
      </c>
      <c r="D9" s="8" t="n">
        <f aca="false">(A9+B9+C9)/3</f>
        <v>39.2433333333333</v>
      </c>
      <c r="E9" s="9" t="n">
        <v>1</v>
      </c>
      <c r="F9" s="10" t="n">
        <v>1</v>
      </c>
      <c r="G9" s="8" t="n">
        <f aca="false">(D9/F9)/12*24</f>
        <v>78.4866666666667</v>
      </c>
      <c r="H9" s="8" t="n">
        <f aca="false">G9/13</f>
        <v>6.0374358974359</v>
      </c>
      <c r="I9" s="11"/>
      <c r="J9" s="24"/>
    </row>
    <row r="10" customFormat="false" ht="14.05" hidden="false" customHeight="false" outlineLevel="0" collapsed="false">
      <c r="I10" s="11"/>
      <c r="J10" s="24"/>
    </row>
    <row r="11" customFormat="false" ht="15.25" hidden="false" customHeight="false" outlineLevel="0" collapsed="false">
      <c r="A11" s="21" t="s">
        <v>66</v>
      </c>
      <c r="B11" s="21"/>
      <c r="C11" s="21"/>
      <c r="D11" s="21"/>
      <c r="E11" s="21"/>
      <c r="F11" s="21"/>
      <c r="G11" s="21"/>
      <c r="H11" s="21"/>
      <c r="I11" s="4" t="s">
        <v>2</v>
      </c>
      <c r="J11" s="24"/>
    </row>
    <row r="12" customFormat="false" ht="15.25" hidden="false" customHeight="false" outlineLevel="0" collapsed="false">
      <c r="A12" s="5" t="s">
        <v>3</v>
      </c>
      <c r="B12" s="5" t="s">
        <v>4</v>
      </c>
      <c r="C12" s="5" t="s">
        <v>5</v>
      </c>
      <c r="D12" s="5" t="s">
        <v>6</v>
      </c>
      <c r="E12" s="5" t="s">
        <v>7</v>
      </c>
      <c r="F12" s="5" t="s">
        <v>8</v>
      </c>
      <c r="G12" s="5" t="s">
        <v>9</v>
      </c>
      <c r="H12" s="5" t="s">
        <v>10</v>
      </c>
      <c r="I12" s="7" t="n">
        <v>8201</v>
      </c>
      <c r="J12" s="24"/>
    </row>
    <row r="13" customFormat="false" ht="15.25" hidden="false" customHeight="false" outlineLevel="0" collapsed="false">
      <c r="A13" s="8" t="n">
        <v>25.44</v>
      </c>
      <c r="B13" s="8" t="n">
        <v>21.76</v>
      </c>
      <c r="C13" s="8" t="n">
        <v>18.9</v>
      </c>
      <c r="D13" s="8" t="n">
        <f aca="false">(A13+B13+C13)/3</f>
        <v>22.0333333333333</v>
      </c>
      <c r="E13" s="9" t="n">
        <v>0.5</v>
      </c>
      <c r="F13" s="10" t="n">
        <v>2</v>
      </c>
      <c r="G13" s="8" t="n">
        <f aca="false">(D13/F13)/12*12</f>
        <v>11.0166666666667</v>
      </c>
      <c r="H13" s="8" t="n">
        <f aca="false">G13/13</f>
        <v>0.847435897435897</v>
      </c>
      <c r="I13" s="11"/>
      <c r="J13" s="24"/>
    </row>
    <row r="14" customFormat="false" ht="14.05" hidden="false" customHeight="false" outlineLevel="0" collapsed="false">
      <c r="I14" s="11"/>
      <c r="J14" s="24"/>
    </row>
    <row r="15" customFormat="false" ht="15.25" hidden="false" customHeight="false" outlineLevel="0" collapsed="false">
      <c r="A15" s="21" t="s">
        <v>67</v>
      </c>
      <c r="B15" s="21"/>
      <c r="C15" s="21"/>
      <c r="D15" s="21"/>
      <c r="E15" s="21"/>
      <c r="F15" s="21"/>
      <c r="G15" s="21"/>
      <c r="H15" s="21"/>
      <c r="I15" s="4" t="s">
        <v>2</v>
      </c>
      <c r="J15" s="24"/>
    </row>
    <row r="16" customFormat="false" ht="15.25" hidden="false" customHeight="false" outlineLevel="0" collapsed="false">
      <c r="A16" s="5" t="s">
        <v>3</v>
      </c>
      <c r="B16" s="5" t="s">
        <v>4</v>
      </c>
      <c r="C16" s="5" t="s">
        <v>5</v>
      </c>
      <c r="D16" s="5" t="s">
        <v>6</v>
      </c>
      <c r="E16" s="5" t="s">
        <v>7</v>
      </c>
      <c r="F16" s="5" t="s">
        <v>8</v>
      </c>
      <c r="G16" s="5" t="s">
        <v>9</v>
      </c>
      <c r="H16" s="5" t="s">
        <v>10</v>
      </c>
      <c r="I16" s="7" t="s">
        <v>68</v>
      </c>
      <c r="J16" s="24"/>
    </row>
    <row r="17" customFormat="false" ht="15.25" hidden="false" customHeight="false" outlineLevel="0" collapsed="false">
      <c r="A17" s="8" t="n">
        <v>76.85</v>
      </c>
      <c r="B17" s="8" t="n">
        <v>73.01</v>
      </c>
      <c r="C17" s="8" t="n">
        <v>70</v>
      </c>
      <c r="D17" s="8" t="n">
        <f aca="false">(A17+B17+C17)/3</f>
        <v>73.2866666666667</v>
      </c>
      <c r="E17" s="9" t="n">
        <v>0.5</v>
      </c>
      <c r="F17" s="10" t="n">
        <v>2</v>
      </c>
      <c r="G17" s="8" t="n">
        <f aca="false">(D17/F17)/12*12</f>
        <v>36.6433333333333</v>
      </c>
      <c r="H17" s="8" t="n">
        <f aca="false">G17/13</f>
        <v>2.81871794871795</v>
      </c>
      <c r="I17" s="11"/>
      <c r="J17" s="24"/>
    </row>
    <row r="18" customFormat="false" ht="14.05" hidden="false" customHeight="false" outlineLevel="0" collapsed="false">
      <c r="I18" s="11"/>
      <c r="J18" s="24"/>
    </row>
    <row r="19" customFormat="false" ht="15.25" hidden="false" customHeight="false" outlineLevel="0" collapsed="false">
      <c r="A19" s="21" t="s">
        <v>69</v>
      </c>
      <c r="B19" s="21"/>
      <c r="C19" s="21"/>
      <c r="D19" s="21"/>
      <c r="E19" s="21"/>
      <c r="F19" s="21"/>
      <c r="G19" s="21"/>
      <c r="H19" s="21"/>
      <c r="I19" s="4" t="s">
        <v>2</v>
      </c>
      <c r="J19" s="24"/>
    </row>
    <row r="20" customFormat="false" ht="15.25" hidden="false" customHeight="false" outlineLevel="0" collapsed="false">
      <c r="A20" s="5" t="s">
        <v>3</v>
      </c>
      <c r="B20" s="5" t="s">
        <v>4</v>
      </c>
      <c r="C20" s="5" t="s">
        <v>5</v>
      </c>
      <c r="D20" s="5" t="s">
        <v>6</v>
      </c>
      <c r="E20" s="5" t="s">
        <v>7</v>
      </c>
      <c r="F20" s="5" t="s">
        <v>8</v>
      </c>
      <c r="G20" s="5" t="s">
        <v>9</v>
      </c>
      <c r="H20" s="5" t="s">
        <v>10</v>
      </c>
      <c r="I20" s="6"/>
      <c r="J20" s="24"/>
    </row>
    <row r="21" customFormat="false" ht="15.25" hidden="false" customHeight="false" outlineLevel="0" collapsed="false">
      <c r="A21" s="8" t="n">
        <v>19.38</v>
      </c>
      <c r="B21" s="8" t="n">
        <v>26.08</v>
      </c>
      <c r="C21" s="8" t="n">
        <v>23.2</v>
      </c>
      <c r="D21" s="8" t="n">
        <f aca="false">(A21+B21+C21)/3</f>
        <v>22.8866666666667</v>
      </c>
      <c r="E21" s="9" t="n">
        <v>0.5</v>
      </c>
      <c r="F21" s="10" t="n">
        <v>2</v>
      </c>
      <c r="G21" s="8" t="n">
        <f aca="false">(D21/F21)/12*12</f>
        <v>11.4433333333333</v>
      </c>
      <c r="H21" s="8" t="n">
        <f aca="false">G21/13</f>
        <v>0.88025641025641</v>
      </c>
      <c r="I21" s="11"/>
      <c r="J21" s="24"/>
    </row>
    <row r="22" customFormat="false" ht="14.05" hidden="false" customHeight="false" outlineLevel="0" collapsed="false">
      <c r="I22" s="11"/>
      <c r="J22" s="24"/>
    </row>
    <row r="23" customFormat="false" ht="15.25" hidden="false" customHeight="false" outlineLevel="0" collapsed="false">
      <c r="A23" s="21" t="s">
        <v>70</v>
      </c>
      <c r="B23" s="21"/>
      <c r="C23" s="21"/>
      <c r="D23" s="21"/>
      <c r="E23" s="21"/>
      <c r="F23" s="21"/>
      <c r="G23" s="21"/>
      <c r="H23" s="21"/>
      <c r="I23" s="4" t="s">
        <v>2</v>
      </c>
      <c r="J23" s="24"/>
    </row>
    <row r="24" customFormat="false" ht="15.25" hidden="false" customHeight="false" outlineLevel="0" collapsed="false">
      <c r="A24" s="5" t="s">
        <v>3</v>
      </c>
      <c r="B24" s="5" t="s">
        <v>4</v>
      </c>
      <c r="C24" s="5" t="s">
        <v>5</v>
      </c>
      <c r="D24" s="5" t="s">
        <v>6</v>
      </c>
      <c r="E24" s="5" t="s">
        <v>7</v>
      </c>
      <c r="F24" s="5" t="s">
        <v>8</v>
      </c>
      <c r="G24" s="5" t="s">
        <v>9</v>
      </c>
      <c r="H24" s="5" t="s">
        <v>10</v>
      </c>
      <c r="I24" s="7" t="n">
        <v>8201</v>
      </c>
      <c r="J24" s="24"/>
    </row>
    <row r="25" customFormat="false" ht="15.25" hidden="false" customHeight="false" outlineLevel="0" collapsed="false">
      <c r="A25" s="8" t="n">
        <v>12.21</v>
      </c>
      <c r="B25" s="8" t="n">
        <v>12.21</v>
      </c>
      <c r="C25" s="8" t="n">
        <v>12.21</v>
      </c>
      <c r="D25" s="8" t="n">
        <f aca="false">(A25+B25+C25)/3</f>
        <v>12.21</v>
      </c>
      <c r="E25" s="9" t="n">
        <v>0.5</v>
      </c>
      <c r="F25" s="34" t="n">
        <v>2</v>
      </c>
      <c r="G25" s="8" t="n">
        <f aca="false">(D25/F25)/12*12</f>
        <v>6.105</v>
      </c>
      <c r="H25" s="8" t="n">
        <f aca="false">G25/13</f>
        <v>0.469615384615385</v>
      </c>
      <c r="I25" s="11"/>
      <c r="J25" s="24"/>
    </row>
    <row r="26" customFormat="false" ht="14.05" hidden="false" customHeight="false" outlineLevel="0" collapsed="false">
      <c r="I26" s="11"/>
      <c r="J26" s="24"/>
    </row>
    <row r="27" customFormat="false" ht="15.25" hidden="false" customHeight="false" outlineLevel="0" collapsed="false">
      <c r="A27" s="21" t="s">
        <v>71</v>
      </c>
      <c r="B27" s="21"/>
      <c r="C27" s="21"/>
      <c r="D27" s="21"/>
      <c r="E27" s="21"/>
      <c r="F27" s="21"/>
      <c r="G27" s="21"/>
      <c r="H27" s="21"/>
      <c r="I27" s="4" t="s">
        <v>2</v>
      </c>
      <c r="J27" s="24"/>
    </row>
    <row r="28" customFormat="false" ht="15.25" hidden="false" customHeight="false" outlineLevel="0" collapsed="false">
      <c r="A28" s="5" t="s">
        <v>3</v>
      </c>
      <c r="B28" s="5" t="s">
        <v>4</v>
      </c>
      <c r="C28" s="5" t="s">
        <v>5</v>
      </c>
      <c r="D28" s="5" t="s">
        <v>6</v>
      </c>
      <c r="E28" s="5" t="s">
        <v>7</v>
      </c>
      <c r="F28" s="5" t="s">
        <v>8</v>
      </c>
      <c r="G28" s="5" t="s">
        <v>9</v>
      </c>
      <c r="H28" s="5" t="s">
        <v>9</v>
      </c>
      <c r="I28" s="7" t="n">
        <v>8201</v>
      </c>
      <c r="J28" s="24"/>
    </row>
    <row r="29" customFormat="false" ht="15.25" hidden="false" customHeight="false" outlineLevel="0" collapsed="false">
      <c r="A29" s="8" t="n">
        <v>25.54</v>
      </c>
      <c r="B29" s="8" t="n">
        <v>25.54</v>
      </c>
      <c r="C29" s="8" t="n">
        <v>33.24</v>
      </c>
      <c r="D29" s="8" t="n">
        <f aca="false">(A29+B29+C29)/3</f>
        <v>28.1066666666667</v>
      </c>
      <c r="E29" s="9" t="n">
        <v>0.5</v>
      </c>
      <c r="F29" s="10" t="n">
        <v>2</v>
      </c>
      <c r="G29" s="8" t="n">
        <f aca="false">(D29/F29)/12*13</f>
        <v>15.2244444444444</v>
      </c>
      <c r="H29" s="8" t="n">
        <f aca="false">G29/13</f>
        <v>1.17111111111111</v>
      </c>
      <c r="I29" s="11"/>
      <c r="J29" s="24"/>
    </row>
    <row r="30" customFormat="false" ht="15.25" hidden="false" customHeight="false" outlineLevel="0" collapsed="false">
      <c r="A30" s="8"/>
      <c r="B30" s="8"/>
      <c r="C30" s="8"/>
      <c r="D30" s="8"/>
      <c r="E30" s="9"/>
      <c r="F30" s="10"/>
      <c r="G30" s="8"/>
      <c r="H30" s="8"/>
      <c r="I30" s="11"/>
      <c r="J30" s="24"/>
    </row>
    <row r="31" customFormat="false" ht="15.25" hidden="false" customHeight="false" outlineLevel="0" collapsed="false">
      <c r="A31" s="21" t="s">
        <v>104</v>
      </c>
      <c r="B31" s="21"/>
      <c r="C31" s="21"/>
      <c r="D31" s="21"/>
      <c r="E31" s="21"/>
      <c r="F31" s="21"/>
      <c r="G31" s="21"/>
      <c r="H31" s="21"/>
      <c r="I31" s="4" t="s">
        <v>2</v>
      </c>
      <c r="J31" s="24"/>
    </row>
    <row r="32" customFormat="false" ht="15.25" hidden="false" customHeight="false" outlineLevel="0" collapsed="false">
      <c r="A32" s="5" t="s">
        <v>3</v>
      </c>
      <c r="B32" s="5" t="s">
        <v>4</v>
      </c>
      <c r="C32" s="5" t="s">
        <v>5</v>
      </c>
      <c r="D32" s="5" t="s">
        <v>6</v>
      </c>
      <c r="E32" s="5" t="s">
        <v>7</v>
      </c>
      <c r="F32" s="5" t="s">
        <v>8</v>
      </c>
      <c r="G32" s="5" t="s">
        <v>9</v>
      </c>
      <c r="H32" s="5" t="s">
        <v>10</v>
      </c>
      <c r="I32" s="7" t="n">
        <v>8201</v>
      </c>
      <c r="J32" s="24"/>
    </row>
    <row r="33" customFormat="false" ht="15.25" hidden="false" customHeight="false" outlineLevel="0" collapsed="false">
      <c r="A33" s="8" t="n">
        <v>26.56</v>
      </c>
      <c r="B33" s="8" t="n">
        <v>26.51</v>
      </c>
      <c r="C33" s="8" t="n">
        <v>37.99</v>
      </c>
      <c r="D33" s="8" t="n">
        <f aca="false">(A33+B33+C33)/3</f>
        <v>30.3533333333333</v>
      </c>
      <c r="E33" s="9" t="n">
        <v>0.5</v>
      </c>
      <c r="F33" s="10" t="n">
        <v>2</v>
      </c>
      <c r="G33" s="8" t="n">
        <f aca="false">(D33/F33)/12*13</f>
        <v>16.4413888888889</v>
      </c>
      <c r="H33" s="8" t="n">
        <f aca="false">G33/13</f>
        <v>1.26472222222222</v>
      </c>
      <c r="I33" s="11"/>
      <c r="J33" s="24"/>
    </row>
    <row r="34" customFormat="false" ht="14.05" hidden="false" customHeight="false" outlineLevel="0" collapsed="false">
      <c r="I34" s="11"/>
      <c r="J34" s="24"/>
    </row>
    <row r="35" customFormat="false" ht="15.25" hidden="false" customHeight="false" outlineLevel="0" collapsed="false">
      <c r="A35" s="3" t="s">
        <v>1</v>
      </c>
      <c r="B35" s="3"/>
      <c r="C35" s="3"/>
      <c r="D35" s="3"/>
      <c r="E35" s="3"/>
      <c r="F35" s="3"/>
      <c r="G35" s="3"/>
      <c r="H35" s="3"/>
      <c r="I35" s="4" t="s">
        <v>2</v>
      </c>
      <c r="J35" s="24"/>
    </row>
    <row r="36" customFormat="false" ht="15.25" hidden="false" customHeight="false" outlineLevel="0" collapsed="false">
      <c r="A36" s="5" t="s">
        <v>3</v>
      </c>
      <c r="B36" s="5" t="s">
        <v>4</v>
      </c>
      <c r="C36" s="5" t="s">
        <v>5</v>
      </c>
      <c r="D36" s="5" t="s">
        <v>6</v>
      </c>
      <c r="E36" s="5" t="s">
        <v>7</v>
      </c>
      <c r="F36" s="6" t="s">
        <v>8</v>
      </c>
      <c r="G36" s="6" t="s">
        <v>9</v>
      </c>
      <c r="H36" s="5" t="s">
        <v>10</v>
      </c>
      <c r="I36" s="7" t="n">
        <v>8205</v>
      </c>
      <c r="J36" s="24"/>
    </row>
    <row r="37" customFormat="false" ht="15.25" hidden="false" customHeight="false" outlineLevel="0" collapsed="false">
      <c r="A37" s="8" t="n">
        <v>196.81</v>
      </c>
      <c r="B37" s="8" t="n">
        <v>188.88</v>
      </c>
      <c r="C37" s="8" t="n">
        <v>239</v>
      </c>
      <c r="D37" s="8" t="n">
        <f aca="false">(A37+B37+C37)/3</f>
        <v>208.23</v>
      </c>
      <c r="E37" s="9" t="n">
        <v>0.2</v>
      </c>
      <c r="F37" s="10" t="n">
        <v>5</v>
      </c>
      <c r="G37" s="8" t="n">
        <f aca="false">(D37/F37)/12</f>
        <v>3.4705</v>
      </c>
      <c r="H37" s="8" t="n">
        <f aca="false">G37/13</f>
        <v>0.266961538461538</v>
      </c>
      <c r="I37" s="11"/>
      <c r="J37" s="24"/>
    </row>
    <row r="38" customFormat="false" ht="14.05" hidden="false" customHeight="false" outlineLevel="0" collapsed="false">
      <c r="I38" s="11"/>
      <c r="J38" s="24"/>
    </row>
    <row r="39" customFormat="false" ht="15.25" hidden="false" customHeight="false" outlineLevel="0" collapsed="false">
      <c r="A39" s="21" t="s">
        <v>74</v>
      </c>
      <c r="B39" s="21"/>
      <c r="C39" s="21"/>
      <c r="D39" s="21"/>
      <c r="E39" s="21"/>
      <c r="F39" s="21"/>
      <c r="G39" s="21"/>
      <c r="H39" s="21"/>
      <c r="I39" s="4" t="s">
        <v>2</v>
      </c>
      <c r="J39" s="24"/>
    </row>
    <row r="40" customFormat="false" ht="15.25" hidden="false" customHeight="false" outlineLevel="0" collapsed="false">
      <c r="A40" s="5" t="s">
        <v>3</v>
      </c>
      <c r="B40" s="5" t="s">
        <v>4</v>
      </c>
      <c r="C40" s="5" t="s">
        <v>5</v>
      </c>
      <c r="D40" s="5" t="s">
        <v>6</v>
      </c>
      <c r="E40" s="5" t="s">
        <v>7</v>
      </c>
      <c r="F40" s="5" t="s">
        <v>8</v>
      </c>
      <c r="G40" s="5" t="s">
        <v>9</v>
      </c>
      <c r="H40" s="5" t="s">
        <v>10</v>
      </c>
      <c r="I40" s="6" t="n">
        <v>8205</v>
      </c>
      <c r="J40" s="24"/>
    </row>
    <row r="41" customFormat="false" ht="15.25" hidden="false" customHeight="false" outlineLevel="0" collapsed="false">
      <c r="A41" s="8" t="n">
        <v>94.33</v>
      </c>
      <c r="B41" s="8" t="n">
        <v>94.33</v>
      </c>
      <c r="C41" s="8" t="n">
        <v>102.51</v>
      </c>
      <c r="D41" s="8" t="n">
        <f aca="false">(A41+B41+C41)/3</f>
        <v>97.0566666666667</v>
      </c>
      <c r="E41" s="9" t="n">
        <v>0.2</v>
      </c>
      <c r="F41" s="10" t="n">
        <v>5</v>
      </c>
      <c r="G41" s="8" t="n">
        <f aca="false">(D41/F41)/12*6</f>
        <v>9.70566666666667</v>
      </c>
      <c r="H41" s="8" t="n">
        <f aca="false">G41/13</f>
        <v>0.746589743589744</v>
      </c>
      <c r="I41" s="11"/>
      <c r="J41" s="24"/>
    </row>
    <row r="42" customFormat="false" ht="15.25" hidden="false" customHeight="false" outlineLevel="0" collapsed="false">
      <c r="A42" s="8"/>
      <c r="B42" s="8"/>
      <c r="C42" s="8"/>
      <c r="D42" s="8"/>
      <c r="E42" s="9"/>
      <c r="F42" s="9"/>
      <c r="G42" s="8"/>
      <c r="H42" s="8"/>
      <c r="I42" s="11"/>
      <c r="J42" s="24"/>
    </row>
    <row r="43" customFormat="false" ht="15.25" hidden="false" customHeight="false" outlineLevel="0" collapsed="false">
      <c r="A43" s="21" t="s">
        <v>48</v>
      </c>
      <c r="B43" s="21"/>
      <c r="C43" s="21"/>
      <c r="D43" s="21"/>
      <c r="E43" s="21"/>
      <c r="F43" s="21"/>
      <c r="G43" s="21"/>
      <c r="H43" s="21"/>
      <c r="I43" s="4" t="s">
        <v>2</v>
      </c>
      <c r="J43" s="24"/>
    </row>
    <row r="44" customFormat="false" ht="15.25" hidden="false" customHeight="false" outlineLevel="0" collapsed="false">
      <c r="A44" s="5" t="s">
        <v>3</v>
      </c>
      <c r="B44" s="5" t="s">
        <v>4</v>
      </c>
      <c r="C44" s="5" t="s">
        <v>5</v>
      </c>
      <c r="D44" s="5" t="s">
        <v>6</v>
      </c>
      <c r="E44" s="5" t="s">
        <v>7</v>
      </c>
      <c r="F44" s="5" t="s">
        <v>8</v>
      </c>
      <c r="G44" s="5" t="s">
        <v>9</v>
      </c>
      <c r="H44" s="5" t="s">
        <v>10</v>
      </c>
      <c r="I44" s="7"/>
      <c r="J44" s="24"/>
    </row>
    <row r="45" customFormat="false" ht="15" hidden="false" customHeight="false" outlineLevel="0" collapsed="false">
      <c r="A45" s="25" t="n">
        <v>4.459</v>
      </c>
      <c r="B45" s="25" t="n">
        <v>4.459</v>
      </c>
      <c r="C45" s="25" t="n">
        <v>4.4</v>
      </c>
      <c r="D45" s="25" t="n">
        <f aca="false">(A45+B45+C45)/3</f>
        <v>4.43933333333333</v>
      </c>
      <c r="E45" s="26" t="n">
        <v>1</v>
      </c>
      <c r="F45" s="27" t="n">
        <v>0</v>
      </c>
      <c r="G45" s="25" t="n">
        <f aca="false">D45*300</f>
        <v>1331.8</v>
      </c>
      <c r="H45" s="25" t="n">
        <f aca="false">G45/13</f>
        <v>102.446153846154</v>
      </c>
      <c r="I45" s="11"/>
      <c r="J45" s="24"/>
    </row>
    <row r="46" customFormat="false" ht="15.25" hidden="false" customHeight="false" outlineLevel="0" collapsed="false">
      <c r="A46" s="8"/>
      <c r="B46" s="8"/>
      <c r="C46" s="8"/>
      <c r="D46" s="8"/>
      <c r="E46" s="9"/>
      <c r="F46" s="9"/>
      <c r="G46" s="8"/>
      <c r="H46" s="8"/>
      <c r="I46" s="11"/>
      <c r="J46" s="24"/>
    </row>
    <row r="47" customFormat="false" ht="15.25" hidden="false" customHeight="false" outlineLevel="0" collapsed="false">
      <c r="A47" s="21" t="s">
        <v>75</v>
      </c>
      <c r="B47" s="21"/>
      <c r="C47" s="21"/>
      <c r="D47" s="21"/>
      <c r="E47" s="21"/>
      <c r="F47" s="21"/>
      <c r="G47" s="21"/>
      <c r="H47" s="21"/>
      <c r="I47" s="4" t="s">
        <v>2</v>
      </c>
      <c r="J47" s="24"/>
    </row>
    <row r="48" customFormat="false" ht="15.25" hidden="false" customHeight="false" outlineLevel="0" collapsed="false">
      <c r="A48" s="5" t="s">
        <v>3</v>
      </c>
      <c r="B48" s="5" t="s">
        <v>4</v>
      </c>
      <c r="C48" s="5" t="s">
        <v>5</v>
      </c>
      <c r="D48" s="5" t="s">
        <v>6</v>
      </c>
      <c r="E48" s="5" t="s">
        <v>7</v>
      </c>
      <c r="F48" s="5" t="s">
        <v>8</v>
      </c>
      <c r="G48" s="5" t="s">
        <v>9</v>
      </c>
      <c r="H48" s="5" t="s">
        <v>10</v>
      </c>
      <c r="I48" s="7"/>
      <c r="J48" s="24"/>
    </row>
    <row r="49" customFormat="false" ht="15.25" hidden="false" customHeight="false" outlineLevel="0" collapsed="false">
      <c r="A49" s="8" t="n">
        <v>14.99</v>
      </c>
      <c r="B49" s="8" t="n">
        <v>25.8</v>
      </c>
      <c r="C49" s="8" t="n">
        <v>14.99</v>
      </c>
      <c r="D49" s="8" t="n">
        <f aca="false">(A49+B49+C49)/3</f>
        <v>18.5933333333333</v>
      </c>
      <c r="E49" s="9" t="n">
        <v>1</v>
      </c>
      <c r="F49" s="10" t="n">
        <v>0</v>
      </c>
      <c r="G49" s="8" t="n">
        <f aca="false">D49*60</f>
        <v>1115.6</v>
      </c>
      <c r="H49" s="8" t="n">
        <f aca="false">G49/13</f>
        <v>85.8153846153846</v>
      </c>
      <c r="I49" s="11"/>
      <c r="J49" s="24"/>
    </row>
    <row r="50" customFormat="false" ht="15.25" hidden="false" customHeight="false" outlineLevel="0" collapsed="false">
      <c r="A50" s="8"/>
      <c r="B50" s="8"/>
      <c r="C50" s="8"/>
      <c r="D50" s="8"/>
      <c r="E50" s="9"/>
      <c r="F50" s="9"/>
      <c r="G50" s="8"/>
      <c r="H50" s="8"/>
      <c r="I50" s="11"/>
      <c r="J50" s="24"/>
    </row>
    <row r="51" customFormat="false" ht="15.25" hidden="false" customHeight="false" outlineLevel="0" collapsed="false">
      <c r="A51" s="21" t="s">
        <v>76</v>
      </c>
      <c r="B51" s="21"/>
      <c r="C51" s="21"/>
      <c r="D51" s="21"/>
      <c r="E51" s="21"/>
      <c r="F51" s="21"/>
      <c r="G51" s="21"/>
      <c r="H51" s="21"/>
      <c r="I51" s="4" t="s">
        <v>2</v>
      </c>
      <c r="J51" s="24"/>
    </row>
    <row r="52" customFormat="false" ht="15.25" hidden="false" customHeight="false" outlineLevel="0" collapsed="false">
      <c r="A52" s="5" t="s">
        <v>3</v>
      </c>
      <c r="B52" s="5" t="s">
        <v>4</v>
      </c>
      <c r="C52" s="5" t="s">
        <v>5</v>
      </c>
      <c r="D52" s="5" t="s">
        <v>6</v>
      </c>
      <c r="E52" s="5" t="s">
        <v>7</v>
      </c>
      <c r="F52" s="5" t="s">
        <v>8</v>
      </c>
      <c r="G52" s="5" t="s">
        <v>9</v>
      </c>
      <c r="H52" s="5" t="s">
        <v>10</v>
      </c>
      <c r="I52" s="7"/>
      <c r="J52" s="24"/>
    </row>
    <row r="53" customFormat="false" ht="15.25" hidden="false" customHeight="false" outlineLevel="0" collapsed="false">
      <c r="A53" s="8" t="n">
        <v>6.49</v>
      </c>
      <c r="B53" s="8" t="n">
        <v>11.3</v>
      </c>
      <c r="C53" s="8" t="n">
        <v>10.59</v>
      </c>
      <c r="D53" s="8" t="n">
        <f aca="false">(A53+B53+C53)/3</f>
        <v>9.46</v>
      </c>
      <c r="E53" s="9" t="n">
        <v>1</v>
      </c>
      <c r="F53" s="10" t="n">
        <v>1</v>
      </c>
      <c r="G53" s="8" t="n">
        <f aca="false">(D53/F53)/12*13</f>
        <v>10.2483333333333</v>
      </c>
      <c r="H53" s="8" t="n">
        <f aca="false">G53/13</f>
        <v>0.788333333333333</v>
      </c>
      <c r="I53" s="11"/>
      <c r="J53" s="24"/>
    </row>
    <row r="54" customFormat="false" ht="15.25" hidden="false" customHeight="false" outlineLevel="0" collapsed="false">
      <c r="A54" s="8"/>
      <c r="B54" s="8"/>
      <c r="C54" s="8"/>
      <c r="D54" s="8"/>
      <c r="E54" s="9"/>
      <c r="F54" s="9"/>
      <c r="G54" s="8"/>
      <c r="H54" s="8"/>
      <c r="I54" s="11"/>
      <c r="J54" s="24"/>
    </row>
    <row r="55" customFormat="false" ht="15.25" hidden="false" customHeight="false" outlineLevel="0" collapsed="false">
      <c r="A55" s="21" t="s">
        <v>77</v>
      </c>
      <c r="B55" s="21"/>
      <c r="C55" s="21"/>
      <c r="D55" s="21"/>
      <c r="E55" s="21"/>
      <c r="F55" s="21"/>
      <c r="G55" s="21"/>
      <c r="H55" s="21"/>
      <c r="I55" s="4" t="s">
        <v>2</v>
      </c>
      <c r="J55" s="24"/>
    </row>
    <row r="56" customFormat="false" ht="15.25" hidden="false" customHeight="false" outlineLevel="0" collapsed="false">
      <c r="A56" s="5" t="s">
        <v>3</v>
      </c>
      <c r="B56" s="5" t="s">
        <v>4</v>
      </c>
      <c r="C56" s="5" t="s">
        <v>5</v>
      </c>
      <c r="D56" s="5" t="s">
        <v>6</v>
      </c>
      <c r="E56" s="5" t="s">
        <v>7</v>
      </c>
      <c r="F56" s="5" t="s">
        <v>8</v>
      </c>
      <c r="G56" s="5" t="s">
        <v>9</v>
      </c>
      <c r="H56" s="5" t="s">
        <v>10</v>
      </c>
      <c r="I56" s="6"/>
      <c r="J56" s="24"/>
    </row>
    <row r="57" customFormat="false" ht="15.25" hidden="false" customHeight="false" outlineLevel="0" collapsed="false">
      <c r="A57" s="8" t="n">
        <v>9.92</v>
      </c>
      <c r="B57" s="8" t="n">
        <v>43.94</v>
      </c>
      <c r="C57" s="8" t="n">
        <v>31.9</v>
      </c>
      <c r="D57" s="8" t="n">
        <f aca="false">(A57+B57+C57)/3</f>
        <v>28.5866666666667</v>
      </c>
      <c r="E57" s="9" t="n">
        <v>1</v>
      </c>
      <c r="F57" s="10" t="n">
        <v>1</v>
      </c>
      <c r="G57" s="8" t="n">
        <f aca="false">(D57/F57)/12*13</f>
        <v>30.9688888888889</v>
      </c>
      <c r="H57" s="8" t="n">
        <f aca="false">G57/13</f>
        <v>2.38222222222222</v>
      </c>
      <c r="I57" s="11"/>
      <c r="J57" s="24"/>
    </row>
    <row r="58" customFormat="false" ht="15.25" hidden="false" customHeight="false" outlineLevel="0" collapsed="false">
      <c r="A58" s="8"/>
      <c r="B58" s="8"/>
      <c r="C58" s="8"/>
      <c r="D58" s="8"/>
      <c r="E58" s="9"/>
      <c r="F58" s="9"/>
      <c r="G58" s="8"/>
      <c r="H58" s="8"/>
      <c r="I58" s="11"/>
      <c r="J58" s="24"/>
    </row>
    <row r="59" customFormat="false" ht="15.25" hidden="false" customHeight="false" outlineLevel="0" collapsed="false">
      <c r="A59" s="21" t="s">
        <v>29</v>
      </c>
      <c r="B59" s="21"/>
      <c r="C59" s="21"/>
      <c r="D59" s="21"/>
      <c r="E59" s="21"/>
      <c r="F59" s="21"/>
      <c r="G59" s="21"/>
      <c r="H59" s="21"/>
      <c r="I59" s="4" t="s">
        <v>2</v>
      </c>
      <c r="J59" s="24"/>
    </row>
    <row r="60" customFormat="false" ht="15.25" hidden="false" customHeight="false" outlineLevel="0" collapsed="false">
      <c r="A60" s="5" t="s">
        <v>3</v>
      </c>
      <c r="B60" s="5" t="s">
        <v>4</v>
      </c>
      <c r="C60" s="5" t="s">
        <v>5</v>
      </c>
      <c r="D60" s="5" t="s">
        <v>6</v>
      </c>
      <c r="E60" s="5" t="s">
        <v>7</v>
      </c>
      <c r="F60" s="5" t="s">
        <v>8</v>
      </c>
      <c r="G60" s="5" t="s">
        <v>9</v>
      </c>
      <c r="H60" s="5" t="s">
        <v>10</v>
      </c>
      <c r="I60" s="7"/>
      <c r="J60" s="24"/>
    </row>
    <row r="61" customFormat="false" ht="15.25" hidden="false" customHeight="false" outlineLevel="0" collapsed="false">
      <c r="A61" s="8" t="n">
        <v>3.9</v>
      </c>
      <c r="B61" s="8" t="n">
        <v>11</v>
      </c>
      <c r="C61" s="8" t="n">
        <v>4.24</v>
      </c>
      <c r="D61" s="8" t="n">
        <f aca="false">(A61+B61+C61)/3</f>
        <v>6.38</v>
      </c>
      <c r="E61" s="9" t="n">
        <v>1</v>
      </c>
      <c r="F61" s="10" t="n">
        <v>1</v>
      </c>
      <c r="G61" s="8" t="n">
        <f aca="false">(D61/F61)/12*13</f>
        <v>6.91166666666667</v>
      </c>
      <c r="H61" s="8" t="n">
        <f aca="false">G61/13</f>
        <v>0.531666666666667</v>
      </c>
      <c r="I61" s="11"/>
      <c r="J61" s="24"/>
    </row>
    <row r="62" customFormat="false" ht="15.25" hidden="false" customHeight="false" outlineLevel="0" collapsed="false">
      <c r="A62" s="8"/>
      <c r="B62" s="8"/>
      <c r="C62" s="8"/>
      <c r="D62" s="8"/>
      <c r="E62" s="9"/>
      <c r="F62" s="9"/>
      <c r="G62" s="8"/>
      <c r="H62" s="8"/>
      <c r="I62" s="11"/>
      <c r="J62" s="24"/>
    </row>
    <row r="63" customFormat="false" ht="15.25" hidden="false" customHeight="false" outlineLevel="0" collapsed="false">
      <c r="A63" s="21" t="s">
        <v>30</v>
      </c>
      <c r="B63" s="21"/>
      <c r="C63" s="21"/>
      <c r="D63" s="21"/>
      <c r="E63" s="21"/>
      <c r="F63" s="21"/>
      <c r="G63" s="21"/>
      <c r="H63" s="21"/>
      <c r="I63" s="4" t="s">
        <v>2</v>
      </c>
      <c r="J63" s="24"/>
    </row>
    <row r="64" customFormat="false" ht="15.25" hidden="false" customHeight="false" outlineLevel="0" collapsed="false">
      <c r="A64" s="5" t="s">
        <v>3</v>
      </c>
      <c r="B64" s="5" t="s">
        <v>4</v>
      </c>
      <c r="C64" s="5" t="s">
        <v>5</v>
      </c>
      <c r="D64" s="5" t="s">
        <v>6</v>
      </c>
      <c r="E64" s="5" t="s">
        <v>7</v>
      </c>
      <c r="F64" s="5" t="s">
        <v>8</v>
      </c>
      <c r="G64" s="5" t="s">
        <v>9</v>
      </c>
      <c r="H64" s="5" t="s">
        <v>10</v>
      </c>
      <c r="I64" s="11"/>
      <c r="J64" s="24"/>
    </row>
    <row r="65" customFormat="false" ht="15.25" hidden="false" customHeight="false" outlineLevel="0" collapsed="false">
      <c r="A65" s="8" t="n">
        <v>1.31</v>
      </c>
      <c r="B65" s="8" t="n">
        <v>1.17</v>
      </c>
      <c r="C65" s="8" t="n">
        <v>1.61</v>
      </c>
      <c r="D65" s="8" t="n">
        <f aca="false">(A65+B65+C65)/3</f>
        <v>1.36333333333333</v>
      </c>
      <c r="E65" s="9" t="n">
        <v>1</v>
      </c>
      <c r="F65" s="10" t="n">
        <v>1</v>
      </c>
      <c r="G65" s="8" t="n">
        <f aca="false">(D65/F65)/12*3250</f>
        <v>369.236111111111</v>
      </c>
      <c r="H65" s="8" t="n">
        <f aca="false">G65/13</f>
        <v>28.4027777777778</v>
      </c>
      <c r="I65" s="11"/>
      <c r="J65" s="24"/>
    </row>
    <row r="66" customFormat="false" ht="15.25" hidden="false" customHeight="false" outlineLevel="0" collapsed="false">
      <c r="A66" s="8"/>
      <c r="B66" s="8"/>
      <c r="C66" s="8"/>
      <c r="D66" s="8"/>
      <c r="E66" s="9"/>
      <c r="F66" s="9"/>
      <c r="G66" s="8"/>
      <c r="H66" s="8"/>
      <c r="I66" s="11"/>
      <c r="J66" s="24"/>
    </row>
    <row r="67" customFormat="false" ht="15.25" hidden="false" customHeight="false" outlineLevel="0" collapsed="false">
      <c r="A67" s="21" t="s">
        <v>78</v>
      </c>
      <c r="B67" s="21"/>
      <c r="C67" s="21"/>
      <c r="D67" s="21"/>
      <c r="E67" s="21"/>
      <c r="F67" s="21"/>
      <c r="G67" s="21"/>
      <c r="H67" s="21"/>
      <c r="I67" s="4" t="s">
        <v>2</v>
      </c>
      <c r="J67" s="24"/>
    </row>
    <row r="68" customFormat="false" ht="15.25" hidden="false" customHeight="false" outlineLevel="0" collapsed="false">
      <c r="A68" s="5" t="s">
        <v>3</v>
      </c>
      <c r="B68" s="5" t="s">
        <v>4</v>
      </c>
      <c r="C68" s="5" t="s">
        <v>5</v>
      </c>
      <c r="D68" s="5" t="s">
        <v>6</v>
      </c>
      <c r="E68" s="5" t="s">
        <v>7</v>
      </c>
      <c r="F68" s="5" t="s">
        <v>8</v>
      </c>
      <c r="G68" s="5" t="s">
        <v>9</v>
      </c>
      <c r="H68" s="5" t="s">
        <v>10</v>
      </c>
      <c r="I68" s="7"/>
      <c r="J68" s="24"/>
    </row>
    <row r="69" customFormat="false" ht="15.25" hidden="false" customHeight="false" outlineLevel="0" collapsed="false">
      <c r="A69" s="8" t="n">
        <v>9.79</v>
      </c>
      <c r="B69" s="8" t="n">
        <v>8.46</v>
      </c>
      <c r="C69" s="8" t="n">
        <v>8.84</v>
      </c>
      <c r="D69" s="8" t="n">
        <f aca="false">(A69+B69+C69)/3</f>
        <v>9.03</v>
      </c>
      <c r="E69" s="9" t="n">
        <v>1</v>
      </c>
      <c r="F69" s="10" t="n">
        <v>1</v>
      </c>
      <c r="G69" s="8" t="n">
        <f aca="false">(D69/F69)/12*338</f>
        <v>254.345</v>
      </c>
      <c r="H69" s="8" t="n">
        <f aca="false">G69/13</f>
        <v>19.565</v>
      </c>
      <c r="I69" s="11"/>
      <c r="J69" s="24"/>
    </row>
    <row r="70" customFormat="false" ht="15.25" hidden="false" customHeight="false" outlineLevel="0" collapsed="false">
      <c r="A70" s="8"/>
      <c r="B70" s="8"/>
      <c r="C70" s="8"/>
      <c r="D70" s="8"/>
      <c r="E70" s="9"/>
      <c r="F70" s="9"/>
      <c r="G70" s="8"/>
      <c r="H70" s="8"/>
      <c r="I70" s="11"/>
      <c r="J70" s="24"/>
    </row>
    <row r="71" customFormat="false" ht="15.25" hidden="false" customHeight="false" outlineLevel="0" collapsed="false">
      <c r="A71" s="21" t="s">
        <v>79</v>
      </c>
      <c r="B71" s="21"/>
      <c r="C71" s="21"/>
      <c r="D71" s="21"/>
      <c r="E71" s="21"/>
      <c r="F71" s="21"/>
      <c r="G71" s="21"/>
      <c r="H71" s="21"/>
      <c r="I71" s="4" t="s">
        <v>2</v>
      </c>
      <c r="J71" s="24"/>
    </row>
    <row r="72" customFormat="false" ht="15.25" hidden="false" customHeight="false" outlineLevel="0" collapsed="false">
      <c r="A72" s="5" t="s">
        <v>3</v>
      </c>
      <c r="B72" s="5" t="s">
        <v>4</v>
      </c>
      <c r="C72" s="5" t="s">
        <v>5</v>
      </c>
      <c r="D72" s="5" t="s">
        <v>6</v>
      </c>
      <c r="E72" s="5" t="s">
        <v>7</v>
      </c>
      <c r="F72" s="5" t="s">
        <v>8</v>
      </c>
      <c r="G72" s="5" t="s">
        <v>9</v>
      </c>
      <c r="H72" s="5" t="s">
        <v>10</v>
      </c>
      <c r="I72" s="7"/>
      <c r="J72" s="24"/>
    </row>
    <row r="73" customFormat="false" ht="15.25" hidden="false" customHeight="false" outlineLevel="0" collapsed="false">
      <c r="A73" s="8" t="n">
        <v>40</v>
      </c>
      <c r="B73" s="8" t="n">
        <v>32.92</v>
      </c>
      <c r="C73" s="8" t="n">
        <v>91.08</v>
      </c>
      <c r="D73" s="8" t="n">
        <f aca="false">(A73+B73+C73)/3</f>
        <v>54.6666666666667</v>
      </c>
      <c r="E73" s="9" t="n">
        <v>1</v>
      </c>
      <c r="F73" s="10" t="n">
        <v>1</v>
      </c>
      <c r="G73" s="8" t="n">
        <f aca="false">(D73/F73)/12*52</f>
        <v>236.888888888889</v>
      </c>
      <c r="H73" s="8" t="n">
        <f aca="false">G73/13</f>
        <v>18.2222222222222</v>
      </c>
      <c r="I73" s="11"/>
      <c r="J73" s="24"/>
    </row>
    <row r="74" customFormat="false" ht="15.25" hidden="false" customHeight="false" outlineLevel="0" collapsed="false">
      <c r="A74" s="8"/>
      <c r="B74" s="8"/>
      <c r="C74" s="8"/>
      <c r="D74" s="8"/>
      <c r="E74" s="9"/>
      <c r="F74" s="9"/>
      <c r="G74" s="8"/>
      <c r="H74" s="8"/>
      <c r="I74" s="11"/>
      <c r="J74" s="24"/>
    </row>
    <row r="75" customFormat="false" ht="15.25" hidden="false" customHeight="false" outlineLevel="0" collapsed="false">
      <c r="A75" s="21" t="s">
        <v>31</v>
      </c>
      <c r="B75" s="21"/>
      <c r="C75" s="21"/>
      <c r="D75" s="21"/>
      <c r="E75" s="21"/>
      <c r="F75" s="21"/>
      <c r="G75" s="21"/>
      <c r="H75" s="21"/>
      <c r="I75" s="4" t="s">
        <v>2</v>
      </c>
      <c r="J75" s="24"/>
    </row>
    <row r="76" customFormat="false" ht="15.25" hidden="false" customHeight="false" outlineLevel="0" collapsed="false">
      <c r="A76" s="5" t="s">
        <v>3</v>
      </c>
      <c r="B76" s="5" t="s">
        <v>4</v>
      </c>
      <c r="C76" s="5" t="s">
        <v>5</v>
      </c>
      <c r="D76" s="5" t="s">
        <v>6</v>
      </c>
      <c r="E76" s="5" t="s">
        <v>7</v>
      </c>
      <c r="F76" s="5" t="s">
        <v>8</v>
      </c>
      <c r="G76" s="5" t="s">
        <v>9</v>
      </c>
      <c r="H76" s="5" t="s">
        <v>10</v>
      </c>
      <c r="I76" s="11"/>
      <c r="J76" s="24"/>
    </row>
    <row r="77" customFormat="false" ht="15.25" hidden="false" customHeight="false" outlineLevel="0" collapsed="false">
      <c r="A77" s="8" t="n">
        <v>13.02</v>
      </c>
      <c r="B77" s="8" t="n">
        <v>19.54</v>
      </c>
      <c r="C77" s="8" t="n">
        <v>17.96</v>
      </c>
      <c r="D77" s="8" t="n">
        <f aca="false">(A77+B77+C77)/3</f>
        <v>16.84</v>
      </c>
      <c r="E77" s="9" t="n">
        <v>1</v>
      </c>
      <c r="F77" s="10" t="n">
        <v>1</v>
      </c>
      <c r="G77" s="8" t="n">
        <f aca="false">(D77/F77)/12*52</f>
        <v>72.9733333333333</v>
      </c>
      <c r="H77" s="8" t="n">
        <f aca="false">G77/13</f>
        <v>5.61333333333333</v>
      </c>
      <c r="I77" s="11"/>
      <c r="J77" s="24"/>
    </row>
    <row r="78" customFormat="false" ht="15.25" hidden="false" customHeight="false" outlineLevel="0" collapsed="false">
      <c r="A78" s="8"/>
      <c r="B78" s="8"/>
      <c r="C78" s="8"/>
      <c r="D78" s="8"/>
      <c r="E78" s="9"/>
      <c r="F78" s="9"/>
      <c r="G78" s="8"/>
      <c r="H78" s="8"/>
      <c r="I78" s="11"/>
      <c r="J78" s="24"/>
    </row>
    <row r="79" customFormat="false" ht="15.25" hidden="false" customHeight="false" outlineLevel="0" collapsed="false">
      <c r="A79" s="21" t="s">
        <v>16</v>
      </c>
      <c r="B79" s="21"/>
      <c r="C79" s="21"/>
      <c r="D79" s="21"/>
      <c r="E79" s="21"/>
      <c r="F79" s="21"/>
      <c r="G79" s="21"/>
      <c r="H79" s="21"/>
      <c r="I79" s="4" t="s">
        <v>2</v>
      </c>
      <c r="J79" s="24"/>
    </row>
    <row r="80" customFormat="false" ht="15.25" hidden="false" customHeight="false" outlineLevel="0" collapsed="false">
      <c r="A80" s="5" t="s">
        <v>3</v>
      </c>
      <c r="B80" s="5" t="s">
        <v>4</v>
      </c>
      <c r="C80" s="5" t="s">
        <v>5</v>
      </c>
      <c r="D80" s="5" t="s">
        <v>6</v>
      </c>
      <c r="E80" s="5" t="s">
        <v>7</v>
      </c>
      <c r="F80" s="5" t="s">
        <v>8</v>
      </c>
      <c r="G80" s="5" t="s">
        <v>9</v>
      </c>
      <c r="H80" s="5" t="s">
        <v>10</v>
      </c>
      <c r="I80" s="6"/>
      <c r="J80" s="24"/>
    </row>
    <row r="81" customFormat="false" ht="15.25" hidden="false" customHeight="false" outlineLevel="0" collapsed="false">
      <c r="A81" s="8" t="n">
        <v>75.16</v>
      </c>
      <c r="B81" s="8" t="n">
        <v>39.9</v>
      </c>
      <c r="C81" s="8" t="n">
        <v>72.9</v>
      </c>
      <c r="D81" s="8" t="n">
        <f aca="false">(A81+B81+C81)/3</f>
        <v>62.6533333333333</v>
      </c>
      <c r="E81" s="9" t="n">
        <v>1</v>
      </c>
      <c r="F81" s="10" t="n">
        <v>1</v>
      </c>
      <c r="G81" s="8" t="n">
        <f aca="false">(D81/F81)/12*13</f>
        <v>67.8744444444444</v>
      </c>
      <c r="H81" s="8" t="n">
        <f aca="false">G81/13</f>
        <v>5.22111111111111</v>
      </c>
      <c r="I81" s="11"/>
      <c r="J81" s="24"/>
    </row>
    <row r="82" customFormat="false" ht="15.25" hidden="false" customHeight="false" outlineLevel="0" collapsed="false">
      <c r="A82" s="8"/>
      <c r="B82" s="8"/>
      <c r="C82" s="8"/>
      <c r="D82" s="8"/>
      <c r="E82" s="9"/>
      <c r="F82" s="9"/>
      <c r="G82" s="8"/>
      <c r="H82" s="8"/>
      <c r="I82" s="11"/>
      <c r="J82" s="24"/>
    </row>
    <row r="83" customFormat="false" ht="15.25" hidden="false" customHeight="false" outlineLevel="0" collapsed="false">
      <c r="A83" s="21" t="s">
        <v>80</v>
      </c>
      <c r="B83" s="21"/>
      <c r="C83" s="21"/>
      <c r="D83" s="21"/>
      <c r="E83" s="21"/>
      <c r="F83" s="21"/>
      <c r="G83" s="21"/>
      <c r="H83" s="21"/>
      <c r="I83" s="4" t="s">
        <v>2</v>
      </c>
      <c r="J83" s="24"/>
    </row>
    <row r="84" customFormat="false" ht="15.25" hidden="false" customHeight="false" outlineLevel="0" collapsed="false">
      <c r="A84" s="5" t="s">
        <v>3</v>
      </c>
      <c r="B84" s="5" t="s">
        <v>4</v>
      </c>
      <c r="C84" s="5" t="s">
        <v>5</v>
      </c>
      <c r="D84" s="5" t="s">
        <v>6</v>
      </c>
      <c r="E84" s="5" t="s">
        <v>7</v>
      </c>
      <c r="F84" s="5" t="s">
        <v>8</v>
      </c>
      <c r="G84" s="5" t="s">
        <v>9</v>
      </c>
      <c r="H84" s="5" t="s">
        <v>10</v>
      </c>
      <c r="I84" s="7"/>
      <c r="J84" s="24"/>
    </row>
    <row r="85" customFormat="false" ht="15.25" hidden="false" customHeight="false" outlineLevel="0" collapsed="false">
      <c r="A85" s="8" t="n">
        <v>37.04</v>
      </c>
      <c r="B85" s="8" t="n">
        <v>23.43</v>
      </c>
      <c r="C85" s="8" t="n">
        <v>18.7</v>
      </c>
      <c r="D85" s="8" t="n">
        <f aca="false">(A85+B85+C85)/3</f>
        <v>26.39</v>
      </c>
      <c r="E85" s="9" t="n">
        <v>1</v>
      </c>
      <c r="F85" s="10" t="n">
        <v>1</v>
      </c>
      <c r="G85" s="8" t="n">
        <f aca="false">(D85/F85)/12*13</f>
        <v>28.5891666666667</v>
      </c>
      <c r="H85" s="8" t="n">
        <f aca="false">G85/13</f>
        <v>2.19916666666667</v>
      </c>
      <c r="I85" s="11"/>
      <c r="J85" s="24"/>
    </row>
    <row r="86" customFormat="false" ht="15.25" hidden="false" customHeight="false" outlineLevel="0" collapsed="false">
      <c r="A86" s="8"/>
      <c r="B86" s="8"/>
      <c r="C86" s="8"/>
      <c r="D86" s="8"/>
      <c r="E86" s="9"/>
      <c r="F86" s="9"/>
      <c r="G86" s="8"/>
      <c r="H86" s="8"/>
      <c r="I86" s="11"/>
      <c r="J86" s="24"/>
    </row>
    <row r="87" customFormat="false" ht="15.25" hidden="false" customHeight="false" outlineLevel="0" collapsed="false">
      <c r="A87" s="21" t="s">
        <v>83</v>
      </c>
      <c r="B87" s="21"/>
      <c r="C87" s="21"/>
      <c r="D87" s="21"/>
      <c r="E87" s="21"/>
      <c r="F87" s="21"/>
      <c r="G87" s="21"/>
      <c r="H87" s="21"/>
      <c r="I87" s="4" t="s">
        <v>2</v>
      </c>
      <c r="J87" s="24"/>
    </row>
    <row r="88" customFormat="false" ht="15.25" hidden="false" customHeight="false" outlineLevel="0" collapsed="false">
      <c r="A88" s="5" t="s">
        <v>3</v>
      </c>
      <c r="B88" s="5" t="s">
        <v>4</v>
      </c>
      <c r="C88" s="5" t="s">
        <v>5</v>
      </c>
      <c r="D88" s="5" t="s">
        <v>6</v>
      </c>
      <c r="E88" s="5" t="s">
        <v>7</v>
      </c>
      <c r="F88" s="6" t="s">
        <v>8</v>
      </c>
      <c r="G88" s="5" t="s">
        <v>9</v>
      </c>
      <c r="H88" s="5" t="s">
        <v>10</v>
      </c>
      <c r="I88" s="6" t="n">
        <v>3926</v>
      </c>
      <c r="J88" s="24"/>
    </row>
    <row r="89" customFormat="false" ht="15.25" hidden="false" customHeight="false" outlineLevel="0" collapsed="false">
      <c r="A89" s="8" t="n">
        <v>23.8</v>
      </c>
      <c r="B89" s="8" t="n">
        <v>14.9</v>
      </c>
      <c r="C89" s="8" t="n">
        <v>16.9</v>
      </c>
      <c r="D89" s="8" t="n">
        <f aca="false">(A89+B89+C89)/3</f>
        <v>18.5333333333333</v>
      </c>
      <c r="E89" s="9" t="n">
        <v>1</v>
      </c>
      <c r="F89" s="10" t="n">
        <v>1</v>
      </c>
      <c r="G89" s="8" t="n">
        <f aca="false">(D89/F89)/12*13</f>
        <v>20.0777777777778</v>
      </c>
      <c r="H89" s="8" t="n">
        <f aca="false">G89/13</f>
        <v>1.54444444444444</v>
      </c>
      <c r="I89" s="11"/>
      <c r="J89" s="24"/>
    </row>
    <row r="90" customFormat="false" ht="15.25" hidden="false" customHeight="false" outlineLevel="0" collapsed="false">
      <c r="A90" s="8"/>
      <c r="B90" s="8"/>
      <c r="C90" s="8"/>
      <c r="D90" s="8"/>
      <c r="E90" s="9"/>
      <c r="F90" s="9"/>
      <c r="G90" s="8"/>
      <c r="H90" s="8"/>
      <c r="I90" s="11"/>
      <c r="J90" s="24"/>
    </row>
    <row r="91" customFormat="false" ht="15.25" hidden="false" customHeight="false" outlineLevel="0" collapsed="false">
      <c r="A91" s="21" t="s">
        <v>53</v>
      </c>
      <c r="B91" s="21"/>
      <c r="C91" s="21"/>
      <c r="D91" s="21"/>
      <c r="E91" s="21"/>
      <c r="F91" s="21"/>
      <c r="G91" s="21"/>
      <c r="H91" s="21"/>
      <c r="I91" s="4" t="s">
        <v>2</v>
      </c>
      <c r="J91" s="24"/>
    </row>
    <row r="92" customFormat="false" ht="15.25" hidden="false" customHeight="false" outlineLevel="0" collapsed="false">
      <c r="A92" s="5" t="s">
        <v>3</v>
      </c>
      <c r="B92" s="5" t="s">
        <v>4</v>
      </c>
      <c r="C92" s="5" t="s">
        <v>5</v>
      </c>
      <c r="D92" s="5" t="s">
        <v>6</v>
      </c>
      <c r="E92" s="5" t="s">
        <v>7</v>
      </c>
      <c r="F92" s="5" t="s">
        <v>8</v>
      </c>
      <c r="G92" s="5" t="s">
        <v>9</v>
      </c>
      <c r="H92" s="5" t="s">
        <v>10</v>
      </c>
      <c r="I92" s="7"/>
      <c r="J92" s="24"/>
    </row>
    <row r="93" customFormat="false" ht="15.25" hidden="false" customHeight="false" outlineLevel="0" collapsed="false">
      <c r="A93" s="8" t="n">
        <v>11.5</v>
      </c>
      <c r="B93" s="8" t="n">
        <v>12.21</v>
      </c>
      <c r="C93" s="8" t="n">
        <v>11.3</v>
      </c>
      <c r="D93" s="8" t="n">
        <f aca="false">(A93+B93+C93)/3</f>
        <v>11.67</v>
      </c>
      <c r="E93" s="9" t="n">
        <v>1</v>
      </c>
      <c r="F93" s="10" t="n">
        <v>1</v>
      </c>
      <c r="G93" s="8" t="n">
        <f aca="false">(D93/F93)/12*26</f>
        <v>25.285</v>
      </c>
      <c r="H93" s="8" t="n">
        <f aca="false">G93/13</f>
        <v>1.945</v>
      </c>
      <c r="I93" s="11"/>
      <c r="J93" s="24"/>
    </row>
    <row r="94" customFormat="false" ht="15.25" hidden="false" customHeight="false" outlineLevel="0" collapsed="false">
      <c r="A94" s="8"/>
      <c r="B94" s="8"/>
      <c r="C94" s="8"/>
      <c r="D94" s="8"/>
      <c r="E94" s="9"/>
      <c r="F94" s="9"/>
      <c r="G94" s="8"/>
      <c r="H94" s="8"/>
      <c r="I94" s="11"/>
      <c r="J94" s="24"/>
    </row>
    <row r="95" customFormat="false" ht="15.25" hidden="false" customHeight="false" outlineLevel="0" collapsed="false">
      <c r="A95" s="21" t="s">
        <v>17</v>
      </c>
      <c r="B95" s="21"/>
      <c r="C95" s="21"/>
      <c r="D95" s="21"/>
      <c r="E95" s="21"/>
      <c r="F95" s="21"/>
      <c r="G95" s="21"/>
      <c r="H95" s="21"/>
      <c r="I95" s="4" t="s">
        <v>2</v>
      </c>
      <c r="J95" s="24"/>
    </row>
    <row r="96" customFormat="false" ht="15.25" hidden="false" customHeight="false" outlineLevel="0" collapsed="false">
      <c r="A96" s="5" t="s">
        <v>3</v>
      </c>
      <c r="B96" s="5" t="s">
        <v>4</v>
      </c>
      <c r="C96" s="5" t="s">
        <v>5</v>
      </c>
      <c r="D96" s="5" t="s">
        <v>6</v>
      </c>
      <c r="E96" s="5" t="s">
        <v>7</v>
      </c>
      <c r="F96" s="5" t="s">
        <v>8</v>
      </c>
      <c r="G96" s="5" t="s">
        <v>9</v>
      </c>
      <c r="H96" s="5" t="s">
        <v>10</v>
      </c>
      <c r="I96" s="6"/>
      <c r="J96" s="24"/>
    </row>
    <row r="97" customFormat="false" ht="15.25" hidden="false" customHeight="false" outlineLevel="0" collapsed="false">
      <c r="A97" s="8" t="n">
        <v>35.56</v>
      </c>
      <c r="B97" s="8" t="n">
        <v>37.9</v>
      </c>
      <c r="C97" s="8" t="n">
        <v>35.5</v>
      </c>
      <c r="D97" s="8" t="n">
        <f aca="false">(A97+B97+C97)/3</f>
        <v>36.32</v>
      </c>
      <c r="E97" s="9" t="n">
        <v>1</v>
      </c>
      <c r="F97" s="10" t="n">
        <v>1</v>
      </c>
      <c r="G97" s="8" t="n">
        <f aca="false">(D97/F97)/12*78</f>
        <v>236.08</v>
      </c>
      <c r="H97" s="8" t="n">
        <f aca="false">G97/13</f>
        <v>18.16</v>
      </c>
      <c r="I97" s="11"/>
      <c r="J97" s="24"/>
    </row>
    <row r="98" customFormat="false" ht="15.25" hidden="false" customHeight="false" outlineLevel="0" collapsed="false">
      <c r="A98" s="8"/>
      <c r="B98" s="8"/>
      <c r="C98" s="8"/>
      <c r="D98" s="8"/>
      <c r="E98" s="9"/>
      <c r="F98" s="9"/>
      <c r="G98" s="8"/>
      <c r="H98" s="8"/>
      <c r="I98" s="11"/>
      <c r="J98" s="24"/>
    </row>
    <row r="99" customFormat="false" ht="15.25" hidden="false" customHeight="false" outlineLevel="0" collapsed="false">
      <c r="A99" s="21" t="s">
        <v>84</v>
      </c>
      <c r="B99" s="21"/>
      <c r="C99" s="21"/>
      <c r="D99" s="21"/>
      <c r="E99" s="21"/>
      <c r="F99" s="21"/>
      <c r="G99" s="21"/>
      <c r="H99" s="21"/>
      <c r="I99" s="4" t="s">
        <v>2</v>
      </c>
      <c r="J99" s="24"/>
    </row>
    <row r="100" customFormat="false" ht="15.25" hidden="false" customHeight="false" outlineLevel="0" collapsed="false">
      <c r="A100" s="5" t="s">
        <v>3</v>
      </c>
      <c r="B100" s="5" t="s">
        <v>4</v>
      </c>
      <c r="C100" s="5" t="s">
        <v>5</v>
      </c>
      <c r="D100" s="5" t="s">
        <v>6</v>
      </c>
      <c r="E100" s="5" t="s">
        <v>7</v>
      </c>
      <c r="F100" s="5" t="s">
        <v>8</v>
      </c>
      <c r="G100" s="5" t="s">
        <v>9</v>
      </c>
      <c r="H100" s="5" t="s">
        <v>10</v>
      </c>
      <c r="I100" s="7"/>
      <c r="J100" s="24"/>
    </row>
    <row r="101" customFormat="false" ht="15.25" hidden="false" customHeight="false" outlineLevel="0" collapsed="false">
      <c r="A101" s="8" t="n">
        <v>22.9</v>
      </c>
      <c r="B101" s="8" t="n">
        <v>13.5</v>
      </c>
      <c r="C101" s="8" t="n">
        <v>13.7</v>
      </c>
      <c r="D101" s="8" t="n">
        <f aca="false">(A101+B101+C101)/3</f>
        <v>16.7</v>
      </c>
      <c r="E101" s="9" t="n">
        <v>1</v>
      </c>
      <c r="F101" s="10" t="n">
        <v>1</v>
      </c>
      <c r="G101" s="8" t="n">
        <f aca="false">(D101/F101)/12*78</f>
        <v>108.55</v>
      </c>
      <c r="H101" s="8" t="n">
        <f aca="false">G101/13</f>
        <v>8.35</v>
      </c>
      <c r="I101" s="11"/>
      <c r="J101" s="24"/>
    </row>
    <row r="102" customFormat="false" ht="15.25" hidden="false" customHeight="false" outlineLevel="0" collapsed="false">
      <c r="A102" s="8"/>
      <c r="B102" s="8"/>
      <c r="C102" s="8"/>
      <c r="D102" s="8"/>
      <c r="E102" s="9"/>
      <c r="F102" s="9"/>
      <c r="G102" s="8"/>
      <c r="H102" s="8"/>
      <c r="I102" s="11"/>
      <c r="J102" s="24"/>
    </row>
    <row r="103" customFormat="false" ht="15.25" hidden="false" customHeight="false" outlineLevel="0" collapsed="false">
      <c r="A103" s="21" t="s">
        <v>57</v>
      </c>
      <c r="B103" s="21"/>
      <c r="C103" s="21"/>
      <c r="D103" s="21"/>
      <c r="E103" s="21"/>
      <c r="F103" s="21"/>
      <c r="G103" s="21"/>
      <c r="H103" s="21"/>
      <c r="I103" s="4" t="s">
        <v>2</v>
      </c>
      <c r="J103" s="24"/>
    </row>
    <row r="104" customFormat="false" ht="15.25" hidden="false" customHeight="false" outlineLevel="0" collapsed="false">
      <c r="A104" s="5" t="s">
        <v>3</v>
      </c>
      <c r="B104" s="5" t="s">
        <v>4</v>
      </c>
      <c r="C104" s="5" t="s">
        <v>5</v>
      </c>
      <c r="D104" s="5" t="s">
        <v>6</v>
      </c>
      <c r="E104" s="5" t="s">
        <v>7</v>
      </c>
      <c r="F104" s="5" t="s">
        <v>8</v>
      </c>
      <c r="G104" s="5" t="s">
        <v>9</v>
      </c>
      <c r="H104" s="5" t="s">
        <v>10</v>
      </c>
      <c r="I104" s="7"/>
      <c r="J104" s="24"/>
    </row>
    <row r="105" customFormat="false" ht="15.25" hidden="false" customHeight="false" outlineLevel="0" collapsed="false">
      <c r="A105" s="8" t="n">
        <v>94.9</v>
      </c>
      <c r="B105" s="8" t="n">
        <v>49.9</v>
      </c>
      <c r="C105" s="8" t="n">
        <v>78</v>
      </c>
      <c r="D105" s="8" t="n">
        <f aca="false">(A105+B105+C105)/3</f>
        <v>74.2666666666667</v>
      </c>
      <c r="E105" s="9" t="n">
        <v>1</v>
      </c>
      <c r="F105" s="10" t="n">
        <v>1</v>
      </c>
      <c r="G105" s="8" t="n">
        <f aca="false">(D105/F105)/12*39</f>
        <v>241.366666666667</v>
      </c>
      <c r="H105" s="8" t="n">
        <f aca="false">G105/13</f>
        <v>18.5666666666667</v>
      </c>
      <c r="I105" s="11"/>
      <c r="J105" s="24"/>
    </row>
    <row r="106" customFormat="false" ht="15" hidden="false" customHeight="false" outlineLevel="0" collapsed="false">
      <c r="A106" s="8"/>
      <c r="B106" s="8"/>
      <c r="C106" s="8"/>
      <c r="D106" s="8"/>
      <c r="E106" s="9"/>
      <c r="F106" s="10"/>
      <c r="G106" s="8"/>
      <c r="H106" s="8"/>
      <c r="I106" s="11"/>
      <c r="J106" s="24"/>
    </row>
    <row r="107" customFormat="false" ht="15" hidden="false" customHeight="false" outlineLevel="0" collapsed="false">
      <c r="A107" s="3" t="s">
        <v>20</v>
      </c>
      <c r="B107" s="3"/>
      <c r="C107" s="3"/>
      <c r="D107" s="3"/>
      <c r="E107" s="3"/>
      <c r="F107" s="3"/>
      <c r="G107" s="3"/>
      <c r="H107" s="3"/>
      <c r="I107" s="4" t="s">
        <v>2</v>
      </c>
      <c r="J107" s="24"/>
    </row>
    <row r="108" customFormat="false" ht="15" hidden="false" customHeight="false" outlineLevel="0" collapsed="false">
      <c r="A108" s="5" t="s">
        <v>3</v>
      </c>
      <c r="B108" s="5" t="s">
        <v>4</v>
      </c>
      <c r="C108" s="5" t="s">
        <v>5</v>
      </c>
      <c r="D108" s="5" t="s">
        <v>6</v>
      </c>
      <c r="E108" s="5" t="s">
        <v>7</v>
      </c>
      <c r="F108" s="6" t="s">
        <v>8</v>
      </c>
      <c r="G108" s="5" t="s">
        <v>9</v>
      </c>
      <c r="H108" s="5" t="s">
        <v>10</v>
      </c>
      <c r="I108" s="7"/>
      <c r="J108" s="24"/>
    </row>
    <row r="109" customFormat="false" ht="15" hidden="false" customHeight="false" outlineLevel="0" collapsed="false">
      <c r="A109" s="8" t="n">
        <v>4.7</v>
      </c>
      <c r="B109" s="8" t="n">
        <v>4.1</v>
      </c>
      <c r="C109" s="8" t="n">
        <v>3.4</v>
      </c>
      <c r="D109" s="8" t="n">
        <f aca="false">(A109+B109+C109)/3</f>
        <v>4.06666666666667</v>
      </c>
      <c r="E109" s="9" t="n">
        <v>1</v>
      </c>
      <c r="F109" s="10" t="n">
        <v>1</v>
      </c>
      <c r="G109" s="8" t="n">
        <f aca="false">(D109/F109)/12*13</f>
        <v>4.40555555555556</v>
      </c>
      <c r="H109" s="8" t="n">
        <f aca="false">G109/13</f>
        <v>0.338888888888889</v>
      </c>
      <c r="I109" s="11"/>
      <c r="J109" s="24"/>
    </row>
    <row r="110" customFormat="false" ht="15" hidden="false" customHeight="false" outlineLevel="0" collapsed="false">
      <c r="A110" s="8"/>
      <c r="B110" s="8"/>
      <c r="C110" s="8"/>
      <c r="D110" s="8"/>
      <c r="E110" s="9"/>
      <c r="F110" s="10"/>
      <c r="G110" s="8"/>
      <c r="H110" s="8"/>
      <c r="I110" s="11"/>
      <c r="J110" s="24"/>
    </row>
    <row r="111" customFormat="false" ht="15" hidden="false" customHeight="false" outlineLevel="0" collapsed="false">
      <c r="A111" s="3" t="s">
        <v>21</v>
      </c>
      <c r="B111" s="3"/>
      <c r="C111" s="3"/>
      <c r="D111" s="3"/>
      <c r="E111" s="3"/>
      <c r="F111" s="3"/>
      <c r="G111" s="3"/>
      <c r="H111" s="3"/>
      <c r="I111" s="4" t="s">
        <v>2</v>
      </c>
      <c r="J111" s="24"/>
    </row>
    <row r="112" customFormat="false" ht="15" hidden="false" customHeight="false" outlineLevel="0" collapsed="false">
      <c r="A112" s="5" t="s">
        <v>3</v>
      </c>
      <c r="B112" s="5" t="s">
        <v>4</v>
      </c>
      <c r="C112" s="5" t="s">
        <v>5</v>
      </c>
      <c r="D112" s="5" t="s">
        <v>6</v>
      </c>
      <c r="E112" s="5" t="s">
        <v>7</v>
      </c>
      <c r="F112" s="6" t="s">
        <v>8</v>
      </c>
      <c r="G112" s="5" t="s">
        <v>9</v>
      </c>
      <c r="H112" s="5" t="s">
        <v>10</v>
      </c>
      <c r="I112" s="7"/>
      <c r="J112" s="24"/>
    </row>
    <row r="113" customFormat="false" ht="15" hidden="false" customHeight="false" outlineLevel="0" collapsed="false">
      <c r="A113" s="8" t="n">
        <v>1.3</v>
      </c>
      <c r="B113" s="8" t="n">
        <v>1.59</v>
      </c>
      <c r="C113" s="8" t="n">
        <v>1.88</v>
      </c>
      <c r="D113" s="8" t="n">
        <f aca="false">(A113+B113+C113)/3</f>
        <v>1.59</v>
      </c>
      <c r="E113" s="9" t="n">
        <v>1</v>
      </c>
      <c r="F113" s="10" t="n">
        <v>1</v>
      </c>
      <c r="G113" s="8" t="n">
        <f aca="false">(D113/F113)/12*13</f>
        <v>1.7225</v>
      </c>
      <c r="H113" s="8" t="n">
        <f aca="false">G113/13</f>
        <v>0.1325</v>
      </c>
      <c r="I113" s="11"/>
      <c r="J113" s="24"/>
    </row>
    <row r="114" customFormat="false" ht="15" hidden="false" customHeight="false" outlineLevel="0" collapsed="false">
      <c r="A114" s="8"/>
      <c r="B114" s="8"/>
      <c r="C114" s="8"/>
      <c r="D114" s="8"/>
      <c r="E114" s="9"/>
      <c r="F114" s="10"/>
      <c r="G114" s="8"/>
      <c r="H114" s="8"/>
      <c r="I114" s="11"/>
      <c r="J114" s="24"/>
    </row>
    <row r="115" customFormat="false" ht="19.35" hidden="false" customHeight="true" outlineLevel="0" collapsed="false">
      <c r="A115" s="3" t="s">
        <v>22</v>
      </c>
      <c r="B115" s="3"/>
      <c r="C115" s="3"/>
      <c r="D115" s="3"/>
      <c r="E115" s="3"/>
      <c r="F115" s="3"/>
      <c r="G115" s="3"/>
      <c r="H115" s="3"/>
      <c r="I115" s="4" t="s">
        <v>2</v>
      </c>
    </row>
    <row r="116" customFormat="false" ht="15" hidden="false" customHeight="false" outlineLevel="0" collapsed="false">
      <c r="A116" s="5" t="s">
        <v>3</v>
      </c>
      <c r="B116" s="5" t="s">
        <v>4</v>
      </c>
      <c r="C116" s="5" t="s">
        <v>5</v>
      </c>
      <c r="D116" s="5" t="s">
        <v>6</v>
      </c>
      <c r="E116" s="5" t="s">
        <v>7</v>
      </c>
      <c r="F116" s="6" t="s">
        <v>8</v>
      </c>
      <c r="G116" s="5" t="s">
        <v>9</v>
      </c>
      <c r="H116" s="5" t="s">
        <v>10</v>
      </c>
      <c r="I116" s="6"/>
    </row>
    <row r="117" customFormat="false" ht="15" hidden="false" customHeight="false" outlineLevel="0" collapsed="false">
      <c r="A117" s="8" t="n">
        <v>1499</v>
      </c>
      <c r="B117" s="8" t="n">
        <v>1199</v>
      </c>
      <c r="C117" s="8" t="n">
        <v>1299.9</v>
      </c>
      <c r="D117" s="8" t="n">
        <f aca="false">(A117+B117+C117)/3</f>
        <v>1332.63333333333</v>
      </c>
      <c r="E117" s="9" t="n">
        <v>0.1</v>
      </c>
      <c r="F117" s="10" t="n">
        <v>10</v>
      </c>
      <c r="G117" s="8" t="n">
        <f aca="false">(D117/F117)/12*4</f>
        <v>44.4211111111111</v>
      </c>
      <c r="H117" s="8" t="n">
        <f aca="false">G117/114</f>
        <v>0.389658869395712</v>
      </c>
      <c r="I117" s="11"/>
    </row>
    <row r="118" customFormat="false" ht="15" hidden="false" customHeight="false" outlineLevel="0" collapsed="false">
      <c r="A118" s="8"/>
      <c r="B118" s="8"/>
      <c r="C118" s="8"/>
      <c r="D118" s="8"/>
      <c r="E118" s="9"/>
      <c r="F118" s="9"/>
      <c r="G118" s="8"/>
      <c r="H118" s="8"/>
      <c r="I118" s="11"/>
    </row>
    <row r="119" customFormat="false" ht="15" hidden="false" customHeight="false" outlineLevel="0" collapsed="false">
      <c r="A119" s="17" t="s">
        <v>23</v>
      </c>
      <c r="B119" s="17"/>
      <c r="C119" s="17"/>
      <c r="D119" s="17"/>
      <c r="E119" s="17"/>
      <c r="F119" s="17"/>
      <c r="G119" s="18" t="n">
        <f aca="false">(G5+G9+G13+G17+G21+G25+G29+G33+G37+G41+G53+G57+G61+G65+G69+G73+G77+G81+G85+G89+G93+G97+G101+G105+G109+G113+G117)</f>
        <v>1953.82525</v>
      </c>
      <c r="H119" s="18" t="n">
        <f aca="false">(H5+H9+H13+H17+H21+H25+H29+H33+H37+H41+H53+H57+H61+H65+H69+H73+H77+H81+H85+H89+H93+H97+H101+H105+H109+H113+H117)</f>
        <v>147.266900322387</v>
      </c>
    </row>
    <row r="120" customFormat="false" ht="13.8" hidden="false" customHeight="false" outlineLevel="0" collapsed="false">
      <c r="I120" s="39"/>
    </row>
    <row r="121" customFormat="false" ht="15" hidden="false" customHeight="false" outlineLevel="0" collapsed="false">
      <c r="A121" s="19" t="s">
        <v>24</v>
      </c>
      <c r="B121" s="19"/>
      <c r="C121" s="19"/>
      <c r="D121" s="19"/>
      <c r="E121" s="19"/>
      <c r="F121" s="19"/>
      <c r="G121" s="20" t="n">
        <f aca="false">(G5+G9+G13+G17+G21+G25+G29+G33+G37+G41+G117)</f>
        <v>238.301916666667</v>
      </c>
      <c r="H121" s="20" t="n">
        <f aca="false">(H5+H9+H13+H17+H21+H25+H29+H33+H37+H41+H117)</f>
        <v>15.3035669890538</v>
      </c>
    </row>
    <row r="122" customFormat="false" ht="13.8" hidden="false" customHeight="false" outlineLevel="0" collapsed="false"/>
    <row r="123" customFormat="false" ht="15" hidden="false" customHeight="false" outlineLevel="0" collapsed="false">
      <c r="A123" s="36" t="s">
        <v>85</v>
      </c>
      <c r="B123" s="36"/>
      <c r="C123" s="36"/>
      <c r="D123" s="36"/>
      <c r="E123" s="36"/>
      <c r="F123" s="36"/>
      <c r="G123" s="37" t="n">
        <f aca="false">(G53+G57+G61+G65+G69+G73+G77+G81+G85+G89+G93)</f>
        <v>1123.39861111111</v>
      </c>
      <c r="H123" s="37" t="n">
        <f aca="false">(H53+H57+H61+H65+H69+H73+H77+H81+H85+H89+H93)</f>
        <v>86.4152777777778</v>
      </c>
      <c r="I123" s="39"/>
    </row>
    <row r="124" customFormat="false" ht="15" hidden="false" customHeight="false" outlineLevel="0" collapsed="false">
      <c r="A124" s="29"/>
      <c r="B124" s="38"/>
      <c r="C124" s="38"/>
      <c r="D124" s="38"/>
      <c r="E124" s="38"/>
      <c r="F124" s="38"/>
      <c r="G124" s="30"/>
      <c r="H124" s="30"/>
      <c r="I124" s="39"/>
    </row>
    <row r="125" customFormat="false" ht="15" hidden="false" customHeight="false" outlineLevel="0" collapsed="false">
      <c r="A125" s="19" t="s">
        <v>26</v>
      </c>
      <c r="B125" s="19"/>
      <c r="C125" s="19"/>
      <c r="D125" s="19"/>
      <c r="E125" s="19"/>
      <c r="F125" s="19"/>
      <c r="G125" s="20" t="n">
        <f aca="false">(G97+G101+G105+G109+G113)</f>
        <v>592.124722222222</v>
      </c>
      <c r="H125" s="20" t="n">
        <f aca="false">(H97+H101+H105+H109+H113)</f>
        <v>45.5480555555556</v>
      </c>
      <c r="I125" s="39"/>
    </row>
    <row r="126" customFormat="false" ht="13.8" hidden="false" customHeight="false" outlineLevel="0" collapsed="false"/>
    <row r="127" customFormat="false" ht="15" hidden="false" customHeight="false" outlineLevel="0" collapsed="false">
      <c r="A127" s="31" t="s">
        <v>61</v>
      </c>
      <c r="B127" s="31"/>
      <c r="C127" s="31"/>
      <c r="D127" s="31"/>
      <c r="E127" s="31"/>
      <c r="F127" s="31"/>
      <c r="G127" s="32" t="n">
        <f aca="false">G45+G49</f>
        <v>2447.4</v>
      </c>
      <c r="H127" s="32" t="n">
        <f aca="false">H45+H49</f>
        <v>188.261538461538</v>
      </c>
    </row>
    <row r="128" customFormat="false" ht="13.8" hidden="false" customHeight="false" outlineLevel="0" collapsed="false"/>
    <row r="129" customFormat="false" ht="13.8" hidden="false" customHeight="false" outlineLevel="0" collapsed="false">
      <c r="F129" s="0" t="s">
        <v>62</v>
      </c>
      <c r="G129" s="39" t="n">
        <f aca="false">+G119+G127</f>
        <v>4401.22525</v>
      </c>
      <c r="H129" s="39" t="n">
        <f aca="false">+H119+H127</f>
        <v>335.528438783926</v>
      </c>
    </row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6">
    <mergeCell ref="A1:H1"/>
    <mergeCell ref="A2:H2"/>
    <mergeCell ref="A3:H3"/>
    <mergeCell ref="A7:H7"/>
    <mergeCell ref="A11:H11"/>
    <mergeCell ref="A15:H15"/>
    <mergeCell ref="A19:H19"/>
    <mergeCell ref="A23:H23"/>
    <mergeCell ref="A27:H27"/>
    <mergeCell ref="A31:H31"/>
    <mergeCell ref="A35:H35"/>
    <mergeCell ref="A39:H39"/>
    <mergeCell ref="A43:H43"/>
    <mergeCell ref="A47:H47"/>
    <mergeCell ref="A51:H51"/>
    <mergeCell ref="A55:H55"/>
    <mergeCell ref="A59:H59"/>
    <mergeCell ref="A63:H63"/>
    <mergeCell ref="A67:H67"/>
    <mergeCell ref="A71:H71"/>
    <mergeCell ref="A75:H75"/>
    <mergeCell ref="A79:H79"/>
    <mergeCell ref="A83:H83"/>
    <mergeCell ref="A87:H87"/>
    <mergeCell ref="A91:H91"/>
    <mergeCell ref="A95:H95"/>
    <mergeCell ref="A99:H99"/>
    <mergeCell ref="A103:H103"/>
    <mergeCell ref="A107:H107"/>
    <mergeCell ref="A111:H111"/>
    <mergeCell ref="A115:H115"/>
    <mergeCell ref="A119:F119"/>
    <mergeCell ref="A121:F121"/>
    <mergeCell ref="A123:F123"/>
    <mergeCell ref="A125:F125"/>
    <mergeCell ref="A127:F12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65536"/>
  <sheetViews>
    <sheetView windowProtection="false" showFormulas="false" showGridLines="true" showRowColHeaders="true" showZeros="true" rightToLeft="false" tabSelected="false" showOutlineSymbols="true" defaultGridColor="true" view="normal" topLeftCell="A47" colorId="64" zoomScale="85" zoomScaleNormal="85" zoomScalePageLayoutView="100" workbookViewId="0">
      <selection pane="topLeft" activeCell="H63" activeCellId="0" sqref="H63"/>
    </sheetView>
  </sheetViews>
  <sheetFormatPr defaultRowHeight="14.05"/>
  <cols>
    <col collapsed="false" hidden="false" max="4" min="1" style="0" width="12.953488372093"/>
    <col collapsed="false" hidden="false" max="5" min="5" style="0" width="18.3860465116279"/>
    <col collapsed="false" hidden="false" max="6" min="6" style="0" width="29.5348837209302"/>
    <col collapsed="false" hidden="false" max="7" min="7" style="0" width="17.0651162790698"/>
    <col collapsed="false" hidden="false" max="8" min="8" style="0" width="18.8186046511628"/>
    <col collapsed="false" hidden="false" max="9" min="9" style="0" width="17.2139534883721"/>
    <col collapsed="false" hidden="false" max="1025" min="10" style="0" width="9.3953488372093"/>
  </cols>
  <sheetData>
    <row r="1" customFormat="false" ht="17.35" hidden="false" customHeight="false" outlineLevel="0" collapsed="false">
      <c r="A1" s="45" t="s">
        <v>27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</row>
    <row r="2" customFormat="false" ht="17.35" hidden="false" customHeight="false" outlineLevel="0" collapsed="false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</row>
    <row r="3" customFormat="false" ht="15.25" hidden="false" customHeight="false" outlineLevel="0" collapsed="false">
      <c r="A3" s="21" t="s">
        <v>29</v>
      </c>
      <c r="B3" s="21"/>
      <c r="C3" s="21"/>
      <c r="D3" s="21"/>
      <c r="E3" s="21"/>
      <c r="F3" s="21"/>
      <c r="G3" s="21"/>
      <c r="H3" s="21"/>
      <c r="I3" s="4" t="s">
        <v>2</v>
      </c>
    </row>
    <row r="4" customFormat="false" ht="15.25" hidden="false" customHeight="false" outlineLevel="0" collapsed="false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7"/>
    </row>
    <row r="5" customFormat="false" ht="15.25" hidden="false" customHeight="false" outlineLevel="0" collapsed="false">
      <c r="A5" s="8" t="n">
        <v>3.9</v>
      </c>
      <c r="B5" s="8" t="n">
        <v>11</v>
      </c>
      <c r="C5" s="8" t="n">
        <v>4.24</v>
      </c>
      <c r="D5" s="8" t="n">
        <f aca="false">(A5+B5+C5)/3</f>
        <v>6.38</v>
      </c>
      <c r="E5" s="9" t="n">
        <v>1</v>
      </c>
      <c r="F5" s="10" t="n">
        <v>1</v>
      </c>
      <c r="G5" s="8" t="n">
        <f aca="false">(D5/F5)/12</f>
        <v>0.531666666666667</v>
      </c>
      <c r="H5" s="8" t="n">
        <f aca="false">G5</f>
        <v>0.531666666666667</v>
      </c>
      <c r="I5" s="11"/>
    </row>
    <row r="6" customFormat="false" ht="15.25" hidden="false" customHeight="false" outlineLevel="0" collapsed="false">
      <c r="A6" s="8"/>
      <c r="B6" s="8"/>
      <c r="C6" s="8"/>
      <c r="D6" s="8"/>
      <c r="E6" s="9"/>
      <c r="F6" s="9"/>
      <c r="G6" s="8"/>
      <c r="H6" s="8"/>
      <c r="I6" s="11"/>
    </row>
    <row r="7" customFormat="false" ht="15.25" hidden="false" customHeight="false" outlineLevel="0" collapsed="false">
      <c r="A7" s="21" t="s">
        <v>16</v>
      </c>
      <c r="B7" s="21"/>
      <c r="C7" s="21"/>
      <c r="D7" s="21"/>
      <c r="E7" s="21"/>
      <c r="F7" s="21"/>
      <c r="G7" s="21"/>
      <c r="H7" s="21"/>
      <c r="I7" s="4" t="s">
        <v>2</v>
      </c>
    </row>
    <row r="8" customFormat="false" ht="15.25" hidden="false" customHeight="false" outlineLevel="0" collapsed="false">
      <c r="A8" s="5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5" t="s">
        <v>8</v>
      </c>
      <c r="G8" s="5" t="s">
        <v>9</v>
      </c>
      <c r="H8" s="5" t="s">
        <v>10</v>
      </c>
      <c r="I8" s="6"/>
    </row>
    <row r="9" customFormat="false" ht="15.25" hidden="false" customHeight="false" outlineLevel="0" collapsed="false">
      <c r="A9" s="8" t="n">
        <v>75.16</v>
      </c>
      <c r="B9" s="8" t="n">
        <v>39.9</v>
      </c>
      <c r="C9" s="8" t="n">
        <v>72.9</v>
      </c>
      <c r="D9" s="8" t="n">
        <f aca="false">(A9+B9+C9)/3</f>
        <v>62.6533333333333</v>
      </c>
      <c r="E9" s="9" t="n">
        <v>1</v>
      </c>
      <c r="F9" s="10" t="n">
        <v>1</v>
      </c>
      <c r="G9" s="8" t="n">
        <f aca="false">(D9/F9)/12</f>
        <v>5.22111111111111</v>
      </c>
      <c r="H9" s="8" t="n">
        <f aca="false">G9</f>
        <v>5.22111111111111</v>
      </c>
      <c r="I9" s="11"/>
    </row>
    <row r="10" customFormat="false" ht="15.25" hidden="false" customHeight="false" outlineLevel="0" collapsed="false">
      <c r="A10" s="8"/>
      <c r="B10" s="8"/>
      <c r="C10" s="8"/>
      <c r="D10" s="8"/>
      <c r="E10" s="9"/>
      <c r="F10" s="9"/>
      <c r="G10" s="8"/>
      <c r="H10" s="8"/>
      <c r="I10" s="11"/>
    </row>
    <row r="11" customFormat="false" ht="15.65" hidden="false" customHeight="false" outlineLevel="0" collapsed="false">
      <c r="A11" s="21" t="s">
        <v>111</v>
      </c>
      <c r="B11" s="21"/>
      <c r="C11" s="21"/>
      <c r="D11" s="21"/>
      <c r="E11" s="21"/>
      <c r="F11" s="21"/>
      <c r="G11" s="21"/>
      <c r="H11" s="21"/>
      <c r="I11" s="4" t="s">
        <v>2</v>
      </c>
    </row>
    <row r="12" customFormat="false" ht="15.25" hidden="false" customHeight="false" outlineLevel="0" collapsed="false">
      <c r="A12" s="5" t="s">
        <v>3</v>
      </c>
      <c r="B12" s="5" t="s">
        <v>4</v>
      </c>
      <c r="C12" s="5" t="s">
        <v>5</v>
      </c>
      <c r="D12" s="5" t="s">
        <v>6</v>
      </c>
      <c r="E12" s="5" t="s">
        <v>7</v>
      </c>
      <c r="F12" s="6" t="s">
        <v>8</v>
      </c>
      <c r="G12" s="5" t="s">
        <v>9</v>
      </c>
      <c r="H12" s="5" t="s">
        <v>10</v>
      </c>
      <c r="I12" s="6"/>
    </row>
    <row r="13" customFormat="false" ht="15.25" hidden="false" customHeight="false" outlineLevel="0" collapsed="false">
      <c r="A13" s="8" t="n">
        <v>85.12</v>
      </c>
      <c r="B13" s="8" t="n">
        <v>59.4</v>
      </c>
      <c r="C13" s="8" t="n">
        <v>90</v>
      </c>
      <c r="D13" s="8" t="n">
        <f aca="false">(A13+B13+C13)/3</f>
        <v>78.1733333333333</v>
      </c>
      <c r="E13" s="9" t="n">
        <v>1</v>
      </c>
      <c r="F13" s="10" t="n">
        <v>1</v>
      </c>
      <c r="G13" s="8" t="n">
        <f aca="false">(D13/F13)/12</f>
        <v>6.51444444444444</v>
      </c>
      <c r="H13" s="8" t="n">
        <f aca="false">G13</f>
        <v>6.51444444444444</v>
      </c>
      <c r="I13" s="11"/>
    </row>
    <row r="14" customFormat="false" ht="15.25" hidden="false" customHeight="false" outlineLevel="0" collapsed="false">
      <c r="A14" s="8"/>
      <c r="B14" s="8"/>
      <c r="C14" s="8"/>
      <c r="D14" s="8"/>
      <c r="E14" s="9"/>
      <c r="F14" s="9"/>
      <c r="G14" s="8"/>
      <c r="H14" s="8"/>
      <c r="I14" s="11"/>
    </row>
    <row r="15" customFormat="false" ht="15.65" hidden="false" customHeight="false" outlineLevel="0" collapsed="false">
      <c r="A15" s="21" t="s">
        <v>112</v>
      </c>
      <c r="B15" s="21"/>
      <c r="C15" s="21"/>
      <c r="D15" s="21"/>
      <c r="E15" s="21"/>
      <c r="F15" s="21"/>
      <c r="G15" s="21"/>
      <c r="H15" s="21"/>
      <c r="I15" s="4" t="s">
        <v>2</v>
      </c>
    </row>
    <row r="16" customFormat="false" ht="15.25" hidden="false" customHeight="false" outlineLevel="0" collapsed="false">
      <c r="A16" s="5" t="s">
        <v>3</v>
      </c>
      <c r="B16" s="5" t="s">
        <v>4</v>
      </c>
      <c r="C16" s="5" t="s">
        <v>5</v>
      </c>
      <c r="D16" s="5" t="s">
        <v>6</v>
      </c>
      <c r="E16" s="5" t="s">
        <v>7</v>
      </c>
      <c r="F16" s="6" t="s">
        <v>8</v>
      </c>
      <c r="G16" s="5" t="s">
        <v>9</v>
      </c>
      <c r="H16" s="5" t="s">
        <v>10</v>
      </c>
      <c r="I16" s="6"/>
    </row>
    <row r="17" customFormat="false" ht="15.25" hidden="false" customHeight="false" outlineLevel="0" collapsed="false">
      <c r="A17" s="8" t="n">
        <v>14.96</v>
      </c>
      <c r="B17" s="8" t="n">
        <v>30</v>
      </c>
      <c r="C17" s="8" t="n">
        <v>12.87</v>
      </c>
      <c r="D17" s="8" t="n">
        <f aca="false">(A17+B17+C17)/3</f>
        <v>19.2766666666667</v>
      </c>
      <c r="E17" s="9" t="n">
        <v>1</v>
      </c>
      <c r="F17" s="10" t="n">
        <v>1</v>
      </c>
      <c r="G17" s="8" t="n">
        <f aca="false">(D17/F17)/12*2</f>
        <v>3.21277777777778</v>
      </c>
      <c r="H17" s="8" t="n">
        <f aca="false">G17</f>
        <v>3.21277777777778</v>
      </c>
      <c r="I17" s="11"/>
    </row>
    <row r="18" customFormat="false" ht="15.25" hidden="false" customHeight="false" outlineLevel="0" collapsed="false">
      <c r="A18" s="8"/>
      <c r="B18" s="8"/>
      <c r="C18" s="8"/>
      <c r="D18" s="8"/>
      <c r="E18" s="9"/>
      <c r="F18" s="9"/>
      <c r="G18" s="8"/>
      <c r="H18" s="8"/>
      <c r="I18" s="11"/>
    </row>
    <row r="19" customFormat="false" ht="15.25" hidden="false" customHeight="false" outlineLevel="0" collapsed="false">
      <c r="A19" s="3" t="s">
        <v>89</v>
      </c>
      <c r="B19" s="3"/>
      <c r="C19" s="3"/>
      <c r="D19" s="3"/>
      <c r="E19" s="3"/>
      <c r="F19" s="3"/>
      <c r="G19" s="3"/>
      <c r="H19" s="3"/>
      <c r="I19" s="4" t="s">
        <v>2</v>
      </c>
    </row>
    <row r="20" customFormat="false" ht="15.25" hidden="false" customHeight="false" outlineLevel="0" collapsed="false">
      <c r="A20" s="5" t="s">
        <v>3</v>
      </c>
      <c r="B20" s="5" t="s">
        <v>4</v>
      </c>
      <c r="C20" s="5" t="s">
        <v>5</v>
      </c>
      <c r="D20" s="5" t="s">
        <v>6</v>
      </c>
      <c r="E20" s="5" t="s">
        <v>7</v>
      </c>
      <c r="F20" s="6" t="s">
        <v>8</v>
      </c>
      <c r="G20" s="5" t="s">
        <v>9</v>
      </c>
      <c r="H20" s="5" t="s">
        <v>10</v>
      </c>
      <c r="I20" s="7"/>
    </row>
    <row r="21" customFormat="false" ht="15.25" hidden="false" customHeight="false" outlineLevel="0" collapsed="false">
      <c r="A21" s="8" t="n">
        <v>31.2</v>
      </c>
      <c r="B21" s="8" t="n">
        <v>27.44</v>
      </c>
      <c r="C21" s="8" t="n">
        <v>31.34</v>
      </c>
      <c r="D21" s="8" t="n">
        <f aca="false">(A21+B21+C21)/3</f>
        <v>29.9933333333333</v>
      </c>
      <c r="E21" s="9" t="n">
        <v>1</v>
      </c>
      <c r="F21" s="10" t="n">
        <v>1</v>
      </c>
      <c r="G21" s="8" t="n">
        <f aca="false">(D21/F21)/12</f>
        <v>2.49944444444444</v>
      </c>
      <c r="H21" s="8" t="n">
        <f aca="false">G21</f>
        <v>2.49944444444444</v>
      </c>
      <c r="I21" s="11"/>
    </row>
    <row r="22" customFormat="false" ht="14.05" hidden="false" customHeight="false" outlineLevel="0" collapsed="false">
      <c r="I22" s="11"/>
    </row>
    <row r="23" customFormat="false" ht="15.25" hidden="false" customHeight="false" outlineLevel="0" collapsed="false">
      <c r="A23" s="21" t="s">
        <v>53</v>
      </c>
      <c r="B23" s="21"/>
      <c r="C23" s="21"/>
      <c r="D23" s="21"/>
      <c r="E23" s="21"/>
      <c r="F23" s="21"/>
      <c r="G23" s="21"/>
      <c r="H23" s="21"/>
      <c r="I23" s="4" t="s">
        <v>2</v>
      </c>
    </row>
    <row r="24" customFormat="false" ht="15.25" hidden="false" customHeight="false" outlineLevel="0" collapsed="false">
      <c r="A24" s="5" t="s">
        <v>3</v>
      </c>
      <c r="B24" s="5" t="s">
        <v>4</v>
      </c>
      <c r="C24" s="5" t="s">
        <v>5</v>
      </c>
      <c r="D24" s="5" t="s">
        <v>6</v>
      </c>
      <c r="E24" s="5" t="s">
        <v>7</v>
      </c>
      <c r="F24" s="5" t="s">
        <v>8</v>
      </c>
      <c r="G24" s="5" t="s">
        <v>9</v>
      </c>
      <c r="H24" s="5" t="s">
        <v>10</v>
      </c>
      <c r="I24" s="7"/>
    </row>
    <row r="25" customFormat="false" ht="15.25" hidden="false" customHeight="false" outlineLevel="0" collapsed="false">
      <c r="A25" s="8" t="n">
        <v>11.5</v>
      </c>
      <c r="B25" s="8" t="n">
        <v>12.21</v>
      </c>
      <c r="C25" s="8" t="n">
        <v>11.3</v>
      </c>
      <c r="D25" s="8" t="n">
        <f aca="false">(A25+B25+C25)/3</f>
        <v>11.67</v>
      </c>
      <c r="E25" s="9" t="n">
        <v>1</v>
      </c>
      <c r="F25" s="10" t="n">
        <v>1</v>
      </c>
      <c r="G25" s="8" t="n">
        <f aca="false">(D25/F25)/12*2</f>
        <v>1.945</v>
      </c>
      <c r="H25" s="8" t="n">
        <f aca="false">G25</f>
        <v>1.945</v>
      </c>
      <c r="I25" s="11"/>
    </row>
    <row r="26" customFormat="false" ht="15.25" hidden="false" customHeight="false" outlineLevel="0" collapsed="false">
      <c r="A26" s="8"/>
      <c r="B26" s="8"/>
      <c r="C26" s="8"/>
      <c r="D26" s="8"/>
      <c r="E26" s="9"/>
      <c r="F26" s="9"/>
      <c r="G26" s="8"/>
      <c r="H26" s="8"/>
      <c r="I26" s="11"/>
    </row>
    <row r="27" customFormat="false" ht="15.25" hidden="false" customHeight="false" outlineLevel="0" collapsed="false">
      <c r="A27" s="21" t="s">
        <v>30</v>
      </c>
      <c r="B27" s="21"/>
      <c r="C27" s="21"/>
      <c r="D27" s="21"/>
      <c r="E27" s="21"/>
      <c r="F27" s="21"/>
      <c r="G27" s="21"/>
      <c r="H27" s="21"/>
      <c r="I27" s="4" t="s">
        <v>2</v>
      </c>
    </row>
    <row r="28" customFormat="false" ht="15.25" hidden="false" customHeight="false" outlineLevel="0" collapsed="false">
      <c r="A28" s="5" t="s">
        <v>3</v>
      </c>
      <c r="B28" s="5" t="s">
        <v>4</v>
      </c>
      <c r="C28" s="5" t="s">
        <v>5</v>
      </c>
      <c r="D28" s="5" t="s">
        <v>6</v>
      </c>
      <c r="E28" s="5" t="s">
        <v>7</v>
      </c>
      <c r="F28" s="5" t="s">
        <v>8</v>
      </c>
      <c r="G28" s="5" t="s">
        <v>9</v>
      </c>
      <c r="H28" s="5" t="s">
        <v>10</v>
      </c>
      <c r="I28" s="11"/>
    </row>
    <row r="29" customFormat="false" ht="15.25" hidden="false" customHeight="false" outlineLevel="0" collapsed="false">
      <c r="A29" s="8" t="n">
        <v>1.31</v>
      </c>
      <c r="B29" s="8" t="n">
        <v>1.17</v>
      </c>
      <c r="C29" s="8" t="n">
        <v>1.61</v>
      </c>
      <c r="D29" s="8" t="n">
        <f aca="false">(A29+B29+C29)/3</f>
        <v>1.36333333333333</v>
      </c>
      <c r="E29" s="9" t="n">
        <v>1</v>
      </c>
      <c r="F29" s="10" t="n">
        <v>1</v>
      </c>
      <c r="G29" s="8" t="n">
        <f aca="false">(D29/F29)/12*150</f>
        <v>17.0416666666667</v>
      </c>
      <c r="H29" s="8" t="n">
        <f aca="false">G29</f>
        <v>17.0416666666667</v>
      </c>
      <c r="I29" s="11"/>
    </row>
    <row r="30" customFormat="false" ht="15.25" hidden="false" customHeight="false" outlineLevel="0" collapsed="false">
      <c r="A30" s="8"/>
      <c r="B30" s="8"/>
      <c r="C30" s="8"/>
      <c r="D30" s="8"/>
      <c r="E30" s="9"/>
      <c r="F30" s="9"/>
      <c r="G30" s="8"/>
      <c r="H30" s="8"/>
      <c r="I30" s="11"/>
    </row>
    <row r="31" customFormat="false" ht="15.25" hidden="false" customHeight="false" outlineLevel="0" collapsed="false">
      <c r="A31" s="21" t="s">
        <v>17</v>
      </c>
      <c r="B31" s="21"/>
      <c r="C31" s="21"/>
      <c r="D31" s="21"/>
      <c r="E31" s="21"/>
      <c r="F31" s="21"/>
      <c r="G31" s="21"/>
      <c r="H31" s="21"/>
      <c r="I31" s="4" t="s">
        <v>2</v>
      </c>
    </row>
    <row r="32" customFormat="false" ht="15.25" hidden="false" customHeight="false" outlineLevel="0" collapsed="false">
      <c r="A32" s="5" t="s">
        <v>3</v>
      </c>
      <c r="B32" s="5" t="s">
        <v>4</v>
      </c>
      <c r="C32" s="5" t="s">
        <v>5</v>
      </c>
      <c r="D32" s="5" t="s">
        <v>6</v>
      </c>
      <c r="E32" s="5" t="s">
        <v>7</v>
      </c>
      <c r="F32" s="5" t="s">
        <v>8</v>
      </c>
      <c r="G32" s="5" t="s">
        <v>9</v>
      </c>
      <c r="H32" s="5" t="s">
        <v>10</v>
      </c>
      <c r="I32" s="6"/>
    </row>
    <row r="33" customFormat="false" ht="15.25" hidden="false" customHeight="false" outlineLevel="0" collapsed="false">
      <c r="A33" s="8" t="n">
        <v>35.56</v>
      </c>
      <c r="B33" s="8" t="n">
        <v>37.9</v>
      </c>
      <c r="C33" s="8" t="n">
        <v>35.5</v>
      </c>
      <c r="D33" s="8" t="n">
        <f aca="false">(A33+B33+C33)/3</f>
        <v>36.32</v>
      </c>
      <c r="E33" s="9" t="n">
        <v>1</v>
      </c>
      <c r="F33" s="10" t="n">
        <v>1</v>
      </c>
      <c r="G33" s="8" t="n">
        <f aca="false">(D33/F33)/12*6</f>
        <v>18.16</v>
      </c>
      <c r="H33" s="8" t="n">
        <f aca="false">G33</f>
        <v>18.16</v>
      </c>
      <c r="I33" s="11"/>
    </row>
    <row r="34" customFormat="false" ht="15.25" hidden="false" customHeight="false" outlineLevel="0" collapsed="false">
      <c r="A34" s="8"/>
      <c r="B34" s="8"/>
      <c r="C34" s="8"/>
      <c r="D34" s="8"/>
      <c r="E34" s="9"/>
      <c r="F34" s="9"/>
      <c r="G34" s="8"/>
      <c r="H34" s="8"/>
      <c r="I34" s="11"/>
    </row>
    <row r="35" customFormat="false" ht="15.25" hidden="false" customHeight="false" outlineLevel="0" collapsed="false">
      <c r="A35" s="21" t="s">
        <v>84</v>
      </c>
      <c r="B35" s="21"/>
      <c r="C35" s="21"/>
      <c r="D35" s="21"/>
      <c r="E35" s="21"/>
      <c r="F35" s="21"/>
      <c r="G35" s="21"/>
      <c r="H35" s="21"/>
      <c r="I35" s="4" t="s">
        <v>2</v>
      </c>
    </row>
    <row r="36" customFormat="false" ht="15.25" hidden="false" customHeight="false" outlineLevel="0" collapsed="false">
      <c r="A36" s="5" t="s">
        <v>3</v>
      </c>
      <c r="B36" s="5" t="s">
        <v>4</v>
      </c>
      <c r="C36" s="5" t="s">
        <v>5</v>
      </c>
      <c r="D36" s="5" t="s">
        <v>6</v>
      </c>
      <c r="E36" s="5" t="s">
        <v>7</v>
      </c>
      <c r="F36" s="5" t="s">
        <v>8</v>
      </c>
      <c r="G36" s="5" t="s">
        <v>9</v>
      </c>
      <c r="H36" s="5" t="s">
        <v>10</v>
      </c>
      <c r="I36" s="7"/>
    </row>
    <row r="37" customFormat="false" ht="15.25" hidden="false" customHeight="false" outlineLevel="0" collapsed="false">
      <c r="A37" s="8" t="n">
        <v>22.9</v>
      </c>
      <c r="B37" s="8" t="n">
        <v>13.5</v>
      </c>
      <c r="C37" s="8" t="n">
        <v>13.7</v>
      </c>
      <c r="D37" s="8" t="n">
        <f aca="false">(A37+B37+C37)/3</f>
        <v>16.7</v>
      </c>
      <c r="E37" s="9" t="n">
        <v>1</v>
      </c>
      <c r="F37" s="10" t="n">
        <v>1</v>
      </c>
      <c r="G37" s="8" t="n">
        <f aca="false">(D37/F37)/12*6</f>
        <v>8.35</v>
      </c>
      <c r="H37" s="8" t="n">
        <f aca="false">G37</f>
        <v>8.35</v>
      </c>
      <c r="I37" s="11"/>
    </row>
    <row r="38" customFormat="false" ht="15.25" hidden="false" customHeight="false" outlineLevel="0" collapsed="false">
      <c r="A38" s="8"/>
      <c r="B38" s="8"/>
      <c r="C38" s="8"/>
      <c r="D38" s="8"/>
      <c r="E38" s="9"/>
      <c r="F38" s="9"/>
      <c r="G38" s="8"/>
      <c r="H38" s="8"/>
      <c r="I38" s="11"/>
    </row>
    <row r="39" customFormat="false" ht="15.25" hidden="false" customHeight="false" outlineLevel="0" collapsed="false">
      <c r="A39" s="21" t="s">
        <v>57</v>
      </c>
      <c r="B39" s="21"/>
      <c r="C39" s="21"/>
      <c r="D39" s="21"/>
      <c r="E39" s="21"/>
      <c r="F39" s="21"/>
      <c r="G39" s="21"/>
      <c r="H39" s="21"/>
      <c r="I39" s="4" t="s">
        <v>2</v>
      </c>
    </row>
    <row r="40" customFormat="false" ht="15.25" hidden="false" customHeight="false" outlineLevel="0" collapsed="false">
      <c r="A40" s="5" t="s">
        <v>3</v>
      </c>
      <c r="B40" s="5" t="s">
        <v>4</v>
      </c>
      <c r="C40" s="5" t="s">
        <v>5</v>
      </c>
      <c r="D40" s="5" t="s">
        <v>6</v>
      </c>
      <c r="E40" s="5" t="s">
        <v>7</v>
      </c>
      <c r="F40" s="5" t="s">
        <v>8</v>
      </c>
      <c r="G40" s="5" t="s">
        <v>9</v>
      </c>
      <c r="H40" s="5" t="s">
        <v>10</v>
      </c>
      <c r="I40" s="7"/>
    </row>
    <row r="41" customFormat="false" ht="15.25" hidden="false" customHeight="false" outlineLevel="0" collapsed="false">
      <c r="A41" s="8" t="n">
        <v>94.9</v>
      </c>
      <c r="B41" s="8" t="n">
        <v>49.9</v>
      </c>
      <c r="C41" s="8" t="n">
        <v>78</v>
      </c>
      <c r="D41" s="8" t="n">
        <f aca="false">(A41+B41+C41)/3</f>
        <v>74.2666666666667</v>
      </c>
      <c r="E41" s="9" t="n">
        <v>1</v>
      </c>
      <c r="F41" s="10" t="n">
        <v>1</v>
      </c>
      <c r="G41" s="8" t="n">
        <f aca="false">(D41/F41)/12*3</f>
        <v>18.5666666666667</v>
      </c>
      <c r="H41" s="8" t="n">
        <f aca="false">G41</f>
        <v>18.5666666666667</v>
      </c>
      <c r="I41" s="11"/>
    </row>
    <row r="42" customFormat="false" ht="15" hidden="false" customHeight="false" outlineLevel="0" collapsed="false">
      <c r="A42" s="8"/>
      <c r="B42" s="8"/>
      <c r="C42" s="8"/>
      <c r="D42" s="8"/>
      <c r="E42" s="9"/>
      <c r="F42" s="10"/>
      <c r="G42" s="8"/>
      <c r="H42" s="8"/>
      <c r="I42" s="11"/>
    </row>
    <row r="43" customFormat="false" ht="15" hidden="false" customHeight="false" outlineLevel="0" collapsed="false">
      <c r="A43" s="3" t="s">
        <v>20</v>
      </c>
      <c r="B43" s="3"/>
      <c r="C43" s="3"/>
      <c r="D43" s="3"/>
      <c r="E43" s="3"/>
      <c r="F43" s="3"/>
      <c r="G43" s="3"/>
      <c r="H43" s="3"/>
      <c r="I43" s="4" t="s">
        <v>2</v>
      </c>
    </row>
    <row r="44" customFormat="false" ht="15" hidden="false" customHeight="false" outlineLevel="0" collapsed="false">
      <c r="A44" s="5" t="s">
        <v>3</v>
      </c>
      <c r="B44" s="5" t="s">
        <v>4</v>
      </c>
      <c r="C44" s="5" t="s">
        <v>5</v>
      </c>
      <c r="D44" s="5" t="s">
        <v>6</v>
      </c>
      <c r="E44" s="5" t="s">
        <v>7</v>
      </c>
      <c r="F44" s="6" t="s">
        <v>8</v>
      </c>
      <c r="G44" s="5" t="s">
        <v>9</v>
      </c>
      <c r="H44" s="5" t="s">
        <v>10</v>
      </c>
      <c r="I44" s="7"/>
    </row>
    <row r="45" customFormat="false" ht="15" hidden="false" customHeight="false" outlineLevel="0" collapsed="false">
      <c r="A45" s="8" t="n">
        <v>4.7</v>
      </c>
      <c r="B45" s="8" t="n">
        <v>4.1</v>
      </c>
      <c r="C45" s="8" t="n">
        <v>3.4</v>
      </c>
      <c r="D45" s="8" t="n">
        <f aca="false">(A45+B45+C45)/3</f>
        <v>4.06666666666667</v>
      </c>
      <c r="E45" s="9" t="n">
        <v>1</v>
      </c>
      <c r="F45" s="10" t="n">
        <v>1</v>
      </c>
      <c r="G45" s="8" t="n">
        <f aca="false">(D45/F45)/12</f>
        <v>0.338888888888889</v>
      </c>
      <c r="H45" s="8" t="n">
        <f aca="false">G45</f>
        <v>0.338888888888889</v>
      </c>
      <c r="I45" s="11"/>
    </row>
    <row r="46" customFormat="false" ht="15" hidden="false" customHeight="false" outlineLevel="0" collapsed="false">
      <c r="A46" s="8"/>
      <c r="B46" s="8"/>
      <c r="C46" s="8"/>
      <c r="D46" s="8"/>
      <c r="E46" s="9"/>
      <c r="F46" s="10"/>
      <c r="G46" s="8"/>
      <c r="H46" s="8"/>
      <c r="I46" s="11"/>
    </row>
    <row r="47" customFormat="false" ht="15" hidden="false" customHeight="false" outlineLevel="0" collapsed="false">
      <c r="A47" s="3" t="s">
        <v>21</v>
      </c>
      <c r="B47" s="3"/>
      <c r="C47" s="3"/>
      <c r="D47" s="3"/>
      <c r="E47" s="3"/>
      <c r="F47" s="3"/>
      <c r="G47" s="3"/>
      <c r="H47" s="3"/>
      <c r="I47" s="4" t="s">
        <v>2</v>
      </c>
    </row>
    <row r="48" customFormat="false" ht="15" hidden="false" customHeight="false" outlineLevel="0" collapsed="false">
      <c r="A48" s="5" t="s">
        <v>3</v>
      </c>
      <c r="B48" s="5" t="s">
        <v>4</v>
      </c>
      <c r="C48" s="5" t="s">
        <v>5</v>
      </c>
      <c r="D48" s="5" t="s">
        <v>6</v>
      </c>
      <c r="E48" s="5" t="s">
        <v>7</v>
      </c>
      <c r="F48" s="6" t="s">
        <v>8</v>
      </c>
      <c r="G48" s="5" t="s">
        <v>9</v>
      </c>
      <c r="H48" s="5" t="s">
        <v>10</v>
      </c>
      <c r="I48" s="7"/>
    </row>
    <row r="49" customFormat="false" ht="15" hidden="false" customHeight="false" outlineLevel="0" collapsed="false">
      <c r="A49" s="8" t="n">
        <v>1.3</v>
      </c>
      <c r="B49" s="8" t="n">
        <v>1.59</v>
      </c>
      <c r="C49" s="8" t="n">
        <v>1.88</v>
      </c>
      <c r="D49" s="8" t="n">
        <f aca="false">(A49+B49+C49)/3</f>
        <v>1.59</v>
      </c>
      <c r="E49" s="9" t="n">
        <v>1</v>
      </c>
      <c r="F49" s="10" t="n">
        <v>1</v>
      </c>
      <c r="G49" s="8" t="n">
        <f aca="false">(D49/F49)/12</f>
        <v>0.1325</v>
      </c>
      <c r="H49" s="8" t="n">
        <f aca="false">G49</f>
        <v>0.1325</v>
      </c>
      <c r="I49" s="11"/>
    </row>
    <row r="50" customFormat="false" ht="15" hidden="false" customHeight="false" outlineLevel="0" collapsed="false">
      <c r="A50" s="8"/>
      <c r="B50" s="8"/>
      <c r="C50" s="8"/>
      <c r="D50" s="8"/>
      <c r="E50" s="9"/>
      <c r="F50" s="9"/>
      <c r="G50" s="8"/>
      <c r="H50" s="8"/>
      <c r="I50" s="11"/>
    </row>
    <row r="51" customFormat="false" ht="15" hidden="false" customHeight="false" outlineLevel="0" collapsed="false">
      <c r="A51" s="3" t="s">
        <v>22</v>
      </c>
      <c r="B51" s="3"/>
      <c r="C51" s="3"/>
      <c r="D51" s="3"/>
      <c r="E51" s="3"/>
      <c r="F51" s="3"/>
      <c r="G51" s="3"/>
      <c r="H51" s="3"/>
      <c r="I51" s="4" t="s">
        <v>2</v>
      </c>
    </row>
    <row r="52" customFormat="false" ht="15" hidden="false" customHeight="false" outlineLevel="0" collapsed="false">
      <c r="A52" s="5" t="s">
        <v>3</v>
      </c>
      <c r="B52" s="5" t="s">
        <v>4</v>
      </c>
      <c r="C52" s="5" t="s">
        <v>5</v>
      </c>
      <c r="D52" s="5" t="s">
        <v>6</v>
      </c>
      <c r="E52" s="5" t="s">
        <v>7</v>
      </c>
      <c r="F52" s="6" t="s">
        <v>8</v>
      </c>
      <c r="G52" s="5" t="s">
        <v>9</v>
      </c>
      <c r="H52" s="5" t="s">
        <v>10</v>
      </c>
      <c r="I52" s="6"/>
    </row>
    <row r="53" customFormat="false" ht="15" hidden="false" customHeight="false" outlineLevel="0" collapsed="false">
      <c r="A53" s="8" t="n">
        <v>1499</v>
      </c>
      <c r="B53" s="8" t="n">
        <v>1199</v>
      </c>
      <c r="C53" s="8" t="n">
        <v>1299.9</v>
      </c>
      <c r="D53" s="8" t="n">
        <f aca="false">(A53+B53+C53)/3</f>
        <v>1332.63333333333</v>
      </c>
      <c r="E53" s="9" t="n">
        <v>0.1</v>
      </c>
      <c r="F53" s="10" t="n">
        <v>10</v>
      </c>
      <c r="G53" s="8" t="n">
        <f aca="false">(D53/F53)/12*4</f>
        <v>44.4211111111111</v>
      </c>
      <c r="H53" s="8" t="n">
        <f aca="false">G53/114</f>
        <v>0.389658869395712</v>
      </c>
      <c r="I53" s="11"/>
    </row>
    <row r="54" customFormat="false" ht="15" hidden="false" customHeight="false" outlineLevel="0" collapsed="false">
      <c r="A54" s="8"/>
      <c r="B54" s="8"/>
      <c r="C54" s="8"/>
      <c r="D54" s="8"/>
      <c r="E54" s="9"/>
      <c r="F54" s="9"/>
      <c r="G54" s="8"/>
      <c r="H54" s="8"/>
      <c r="I54" s="11"/>
    </row>
    <row r="55" customFormat="false" ht="15" hidden="false" customHeight="false" outlineLevel="0" collapsed="false">
      <c r="A55" s="17" t="s">
        <v>23</v>
      </c>
      <c r="B55" s="17"/>
      <c r="C55" s="17"/>
      <c r="D55" s="17"/>
      <c r="E55" s="17"/>
      <c r="F55" s="17"/>
      <c r="G55" s="18" t="n">
        <f aca="false">(G5+G9+G13+G17+G21+G25+G29+G33+G37+G41+G45+G49+G53)</f>
        <v>126.935277777778</v>
      </c>
      <c r="H55" s="18" t="n">
        <f aca="false">(H5+H9+H13+H17+H21+H25+H29+H33+H37+H41+H45+H49+H53)</f>
        <v>82.9038255360624</v>
      </c>
    </row>
    <row r="56" customFormat="false" ht="13.8" hidden="false" customHeight="false" outlineLevel="0" collapsed="false">
      <c r="I56" s="39"/>
    </row>
    <row r="57" customFormat="false" ht="15" hidden="false" customHeight="false" outlineLevel="0" collapsed="false">
      <c r="A57" s="19" t="s">
        <v>24</v>
      </c>
      <c r="B57" s="19"/>
      <c r="C57" s="19"/>
      <c r="D57" s="19"/>
      <c r="E57" s="19"/>
      <c r="F57" s="19"/>
      <c r="G57" s="20" t="n">
        <f aca="false">(G53)</f>
        <v>44.4211111111111</v>
      </c>
      <c r="H57" s="20" t="n">
        <f aca="false">(H53)</f>
        <v>0.389658869395712</v>
      </c>
    </row>
    <row r="58" customFormat="false" ht="13.8" hidden="false" customHeight="false" outlineLevel="0" collapsed="false"/>
    <row r="59" customFormat="false" ht="15" hidden="false" customHeight="false" outlineLevel="0" collapsed="false">
      <c r="A59" s="36" t="s">
        <v>85</v>
      </c>
      <c r="B59" s="36"/>
      <c r="C59" s="36"/>
      <c r="D59" s="36"/>
      <c r="E59" s="36"/>
      <c r="F59" s="36"/>
      <c r="G59" s="37" t="n">
        <f aca="false">(G5+G9+G13+G17+G21+G25+G29)</f>
        <v>36.9661111111111</v>
      </c>
      <c r="H59" s="37" t="n">
        <f aca="false">(H5+H9+H13+H17+H21+H25+H29)</f>
        <v>36.9661111111111</v>
      </c>
      <c r="I59" s="39"/>
    </row>
    <row r="60" customFormat="false" ht="15" hidden="false" customHeight="false" outlineLevel="0" collapsed="false">
      <c r="A60" s="29"/>
      <c r="B60" s="38"/>
      <c r="C60" s="38"/>
      <c r="D60" s="38"/>
      <c r="E60" s="38"/>
      <c r="F60" s="38"/>
      <c r="G60" s="30"/>
      <c r="H60" s="30"/>
      <c r="I60" s="39"/>
    </row>
    <row r="61" customFormat="false" ht="15" hidden="false" customHeight="false" outlineLevel="0" collapsed="false">
      <c r="A61" s="19" t="s">
        <v>26</v>
      </c>
      <c r="B61" s="19"/>
      <c r="C61" s="19"/>
      <c r="D61" s="19"/>
      <c r="E61" s="19"/>
      <c r="F61" s="19"/>
      <c r="G61" s="20" t="n">
        <f aca="false">(G33+G37+G41+G45+G49)</f>
        <v>45.5480555555556</v>
      </c>
      <c r="H61" s="20" t="n">
        <f aca="false">(H33+H37+H41+H45+H49)</f>
        <v>45.5480555555556</v>
      </c>
      <c r="I61" s="39"/>
    </row>
    <row r="62" customFormat="false" ht="13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9">
    <mergeCell ref="A1:H1"/>
    <mergeCell ref="I1:P1"/>
    <mergeCell ref="A3:H3"/>
    <mergeCell ref="A7:H7"/>
    <mergeCell ref="A11:H11"/>
    <mergeCell ref="A15:H15"/>
    <mergeCell ref="A19:H19"/>
    <mergeCell ref="A23:H23"/>
    <mergeCell ref="A27:H27"/>
    <mergeCell ref="A31:H31"/>
    <mergeCell ref="A35:H35"/>
    <mergeCell ref="A39:H39"/>
    <mergeCell ref="A43:H43"/>
    <mergeCell ref="A47:H47"/>
    <mergeCell ref="A51:H51"/>
    <mergeCell ref="A55:F55"/>
    <mergeCell ref="A57:F57"/>
    <mergeCell ref="A59:F59"/>
    <mergeCell ref="A61:F6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65536"/>
  <sheetViews>
    <sheetView windowProtection="false" showFormulas="false" showGridLines="true" showRowColHeaders="true" showZeros="true" rightToLeft="false" tabSelected="false" showOutlineSymbols="true" defaultGridColor="true" view="normal" topLeftCell="M19" colorId="64" zoomScale="85" zoomScaleNormal="85" zoomScalePageLayoutView="100" workbookViewId="0">
      <selection pane="topLeft" activeCell="I43" activeCellId="0" sqref="I43"/>
    </sheetView>
  </sheetViews>
  <sheetFormatPr defaultRowHeight="14.05"/>
  <cols>
    <col collapsed="false" hidden="false" max="4" min="1" style="0" width="12.953488372093"/>
    <col collapsed="false" hidden="false" max="5" min="5" style="0" width="18.3860465116279"/>
    <col collapsed="false" hidden="false" max="6" min="6" style="0" width="29.5348837209302"/>
    <col collapsed="false" hidden="false" max="7" min="7" style="0" width="17.0651162790698"/>
    <col collapsed="false" hidden="false" max="8" min="8" style="0" width="18.8186046511628"/>
    <col collapsed="false" hidden="false" max="9" min="9" style="0" width="17.2139534883721"/>
    <col collapsed="false" hidden="false" max="1025" min="10" style="0" width="9.3953488372093"/>
  </cols>
  <sheetData>
    <row r="1" customFormat="false" ht="17.65" hidden="false" customHeight="false" outlineLevel="0" collapsed="false">
      <c r="A1" s="1" t="s">
        <v>34</v>
      </c>
      <c r="B1" s="1"/>
      <c r="C1" s="1"/>
      <c r="D1" s="1"/>
      <c r="E1" s="1"/>
      <c r="F1" s="1"/>
      <c r="G1" s="1"/>
      <c r="H1" s="1"/>
    </row>
    <row r="2" customFormat="false" ht="14.05" hidden="false" customHeight="fals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5.25" hidden="false" customHeight="false" outlineLevel="0" collapsed="false">
      <c r="A3" s="21" t="s">
        <v>44</v>
      </c>
      <c r="B3" s="21"/>
      <c r="C3" s="21"/>
      <c r="D3" s="21"/>
      <c r="E3" s="21"/>
      <c r="F3" s="21"/>
      <c r="G3" s="21"/>
      <c r="H3" s="21"/>
      <c r="I3" s="4" t="s">
        <v>2</v>
      </c>
    </row>
    <row r="4" customFormat="false" ht="15.25" hidden="false" customHeight="false" outlineLevel="0" collapsed="false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7"/>
    </row>
    <row r="5" customFormat="false" ht="15.25" hidden="false" customHeight="false" outlineLevel="0" collapsed="false">
      <c r="A5" s="8" t="n">
        <v>10.9</v>
      </c>
      <c r="B5" s="8" t="n">
        <v>16.99</v>
      </c>
      <c r="C5" s="8" t="n">
        <v>29.99</v>
      </c>
      <c r="D5" s="8" t="n">
        <f aca="false">(A5+B5+C5)/3</f>
        <v>19.2933333333333</v>
      </c>
      <c r="E5" s="9" t="n">
        <v>1</v>
      </c>
      <c r="F5" s="10" t="n">
        <v>1</v>
      </c>
      <c r="G5" s="8" t="n">
        <f aca="false">(D5/F5)/12*6</f>
        <v>9.64666666666667</v>
      </c>
      <c r="H5" s="8" t="n">
        <f aca="false">G5</f>
        <v>9.64666666666667</v>
      </c>
      <c r="I5" s="11"/>
    </row>
    <row r="6" customFormat="false" ht="15.25" hidden="false" customHeight="false" outlineLevel="0" collapsed="false">
      <c r="A6" s="8"/>
      <c r="B6" s="8"/>
      <c r="C6" s="8"/>
      <c r="D6" s="8"/>
      <c r="E6" s="9"/>
      <c r="F6" s="9"/>
      <c r="G6" s="8"/>
      <c r="H6" s="8"/>
      <c r="I6" s="11"/>
    </row>
    <row r="7" customFormat="false" ht="15.25" hidden="false" customHeight="false" outlineLevel="0" collapsed="false">
      <c r="A7" s="21" t="s">
        <v>117</v>
      </c>
      <c r="B7" s="21"/>
      <c r="C7" s="21"/>
      <c r="D7" s="21"/>
      <c r="E7" s="21"/>
      <c r="F7" s="21"/>
      <c r="G7" s="21"/>
      <c r="H7" s="21"/>
      <c r="I7" s="4" t="s">
        <v>2</v>
      </c>
    </row>
    <row r="8" customFormat="false" ht="15.25" hidden="false" customHeight="false" outlineLevel="0" collapsed="false">
      <c r="A8" s="5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5" t="s">
        <v>8</v>
      </c>
      <c r="G8" s="5" t="s">
        <v>9</v>
      </c>
      <c r="H8" s="5" t="s">
        <v>10</v>
      </c>
      <c r="I8" s="7"/>
    </row>
    <row r="9" customFormat="false" ht="15.25" hidden="false" customHeight="false" outlineLevel="0" collapsed="false">
      <c r="A9" s="8" t="n">
        <v>49.9</v>
      </c>
      <c r="B9" s="8" t="n">
        <v>79.9</v>
      </c>
      <c r="C9" s="8" t="n">
        <v>79.9</v>
      </c>
      <c r="D9" s="8" t="n">
        <f aca="false">(A9+B9+C9)/3</f>
        <v>69.9</v>
      </c>
      <c r="E9" s="9" t="n">
        <v>1</v>
      </c>
      <c r="F9" s="10" t="n">
        <v>1</v>
      </c>
      <c r="G9" s="8" t="n">
        <f aca="false">(D9/F9)/12*6</f>
        <v>34.95</v>
      </c>
      <c r="H9" s="8" t="n">
        <f aca="false">G9</f>
        <v>34.95</v>
      </c>
      <c r="I9" s="11"/>
    </row>
    <row r="10" customFormat="false" ht="15.25" hidden="false" customHeight="false" outlineLevel="0" collapsed="false">
      <c r="A10" s="8"/>
      <c r="B10" s="8"/>
      <c r="C10" s="8"/>
      <c r="D10" s="8"/>
      <c r="E10" s="9"/>
      <c r="F10" s="9"/>
      <c r="G10" s="8"/>
      <c r="H10" s="8"/>
      <c r="I10" s="11"/>
    </row>
    <row r="11" customFormat="false" ht="17.4" hidden="false" customHeight="true" outlineLevel="0" collapsed="false">
      <c r="A11" s="3" t="s">
        <v>118</v>
      </c>
      <c r="B11" s="3"/>
      <c r="C11" s="3"/>
      <c r="D11" s="3"/>
      <c r="E11" s="3"/>
      <c r="F11" s="3"/>
      <c r="G11" s="3"/>
      <c r="H11" s="3"/>
      <c r="I11" s="4" t="s">
        <v>2</v>
      </c>
    </row>
    <row r="12" customFormat="false" ht="15.25" hidden="false" customHeight="false" outlineLevel="0" collapsed="false">
      <c r="A12" s="5" t="s">
        <v>3</v>
      </c>
      <c r="B12" s="5" t="s">
        <v>4</v>
      </c>
      <c r="C12" s="5" t="s">
        <v>5</v>
      </c>
      <c r="D12" s="5" t="s">
        <v>6</v>
      </c>
      <c r="E12" s="5" t="s">
        <v>7</v>
      </c>
      <c r="F12" s="6" t="s">
        <v>8</v>
      </c>
      <c r="G12" s="5" t="s">
        <v>9</v>
      </c>
      <c r="H12" s="5" t="s">
        <v>10</v>
      </c>
      <c r="I12" s="6"/>
    </row>
    <row r="13" customFormat="false" ht="15.25" hidden="false" customHeight="false" outlineLevel="0" collapsed="false">
      <c r="A13" s="8" t="n">
        <v>84.99</v>
      </c>
      <c r="B13" s="8" t="n">
        <v>130</v>
      </c>
      <c r="C13" s="8" t="n">
        <v>45.9</v>
      </c>
      <c r="D13" s="8" t="n">
        <f aca="false">(A13+B13+C13)/3</f>
        <v>86.9633333333333</v>
      </c>
      <c r="E13" s="9" t="n">
        <v>1</v>
      </c>
      <c r="F13" s="10" t="n">
        <v>1</v>
      </c>
      <c r="G13" s="8" t="n">
        <f aca="false">(D13/F13)/12*3</f>
        <v>21.7408333333333</v>
      </c>
      <c r="H13" s="8" t="n">
        <f aca="false">G13</f>
        <v>21.7408333333333</v>
      </c>
      <c r="I13" s="11"/>
    </row>
    <row r="14" customFormat="false" ht="14.05" hidden="false" customHeight="false" outlineLevel="0" collapsed="false">
      <c r="I14" s="11"/>
    </row>
    <row r="15" customFormat="false" ht="17.4" hidden="false" customHeight="true" outlineLevel="0" collapsed="false">
      <c r="A15" s="21" t="s">
        <v>119</v>
      </c>
      <c r="B15" s="21"/>
      <c r="C15" s="21"/>
      <c r="D15" s="21"/>
      <c r="E15" s="21"/>
      <c r="F15" s="21"/>
      <c r="G15" s="21"/>
      <c r="H15" s="21"/>
      <c r="I15" s="4" t="s">
        <v>2</v>
      </c>
    </row>
    <row r="16" customFormat="false" ht="15.25" hidden="false" customHeight="false" outlineLevel="0" collapsed="false">
      <c r="A16" s="5" t="s">
        <v>3</v>
      </c>
      <c r="B16" s="5" t="s">
        <v>4</v>
      </c>
      <c r="C16" s="5" t="s">
        <v>5</v>
      </c>
      <c r="D16" s="5" t="s">
        <v>6</v>
      </c>
      <c r="E16" s="5" t="s">
        <v>7</v>
      </c>
      <c r="F16" s="5" t="s">
        <v>8</v>
      </c>
      <c r="G16" s="5" t="s">
        <v>9</v>
      </c>
      <c r="H16" s="5" t="s">
        <v>10</v>
      </c>
      <c r="I16" s="6"/>
    </row>
    <row r="17" customFormat="false" ht="15.25" hidden="false" customHeight="false" outlineLevel="0" collapsed="false">
      <c r="A17" s="8" t="n">
        <v>99.99</v>
      </c>
      <c r="B17" s="8" t="n">
        <v>109.9</v>
      </c>
      <c r="C17" s="8" t="n">
        <v>69.9</v>
      </c>
      <c r="D17" s="8" t="n">
        <f aca="false">(A17+B17+C17)/3</f>
        <v>93.2633333333333</v>
      </c>
      <c r="E17" s="9" t="n">
        <v>1</v>
      </c>
      <c r="F17" s="10" t="n">
        <v>1</v>
      </c>
      <c r="G17" s="8" t="n">
        <f aca="false">(D17/F17)/12*3</f>
        <v>23.3158333333333</v>
      </c>
      <c r="H17" s="8" t="n">
        <f aca="false">G17</f>
        <v>23.3158333333333</v>
      </c>
      <c r="I17" s="11"/>
    </row>
    <row r="18" customFormat="false" ht="15" hidden="false" customHeight="false" outlineLevel="0" collapsed="false">
      <c r="A18" s="8"/>
      <c r="B18" s="8"/>
      <c r="C18" s="8"/>
      <c r="D18" s="8"/>
      <c r="E18" s="9"/>
      <c r="F18" s="10"/>
      <c r="G18" s="8"/>
      <c r="H18" s="8"/>
      <c r="I18" s="11"/>
    </row>
    <row r="19" customFormat="false" ht="15" hidden="false" customHeight="false" outlineLevel="0" collapsed="false">
      <c r="A19" s="3" t="s">
        <v>20</v>
      </c>
      <c r="B19" s="3"/>
      <c r="C19" s="3"/>
      <c r="D19" s="3"/>
      <c r="E19" s="3"/>
      <c r="F19" s="3"/>
      <c r="G19" s="3"/>
      <c r="H19" s="3"/>
      <c r="I19" s="4" t="s">
        <v>2</v>
      </c>
    </row>
    <row r="20" customFormat="false" ht="15" hidden="false" customHeight="false" outlineLevel="0" collapsed="false">
      <c r="A20" s="5" t="s">
        <v>3</v>
      </c>
      <c r="B20" s="5" t="s">
        <v>4</v>
      </c>
      <c r="C20" s="5" t="s">
        <v>5</v>
      </c>
      <c r="D20" s="5" t="s">
        <v>6</v>
      </c>
      <c r="E20" s="5" t="s">
        <v>7</v>
      </c>
      <c r="F20" s="6" t="s">
        <v>8</v>
      </c>
      <c r="G20" s="5" t="s">
        <v>9</v>
      </c>
      <c r="H20" s="5" t="s">
        <v>10</v>
      </c>
      <c r="I20" s="6"/>
    </row>
    <row r="21" customFormat="false" ht="15" hidden="false" customHeight="false" outlineLevel="0" collapsed="false">
      <c r="A21" s="8" t="n">
        <v>4.7</v>
      </c>
      <c r="B21" s="8" t="n">
        <v>4.1</v>
      </c>
      <c r="C21" s="8" t="n">
        <v>3.4</v>
      </c>
      <c r="D21" s="8" t="n">
        <f aca="false">(A21+B21+C21)/3</f>
        <v>4.06666666666667</v>
      </c>
      <c r="E21" s="9" t="n">
        <v>1</v>
      </c>
      <c r="F21" s="10" t="n">
        <v>1</v>
      </c>
      <c r="G21" s="8" t="n">
        <f aca="false">(D21/F21)/12</f>
        <v>0.338888888888889</v>
      </c>
      <c r="H21" s="8" t="n">
        <f aca="false">G21</f>
        <v>0.338888888888889</v>
      </c>
      <c r="I21" s="11"/>
    </row>
    <row r="22" customFormat="false" ht="15" hidden="false" customHeight="false" outlineLevel="0" collapsed="false">
      <c r="A22" s="8"/>
      <c r="B22" s="8"/>
      <c r="C22" s="8"/>
      <c r="D22" s="8"/>
      <c r="E22" s="9"/>
      <c r="F22" s="10"/>
      <c r="G22" s="8"/>
      <c r="H22" s="8"/>
      <c r="I22" s="11"/>
    </row>
    <row r="23" customFormat="false" ht="15" hidden="false" customHeight="false" outlineLevel="0" collapsed="false">
      <c r="A23" s="3" t="s">
        <v>21</v>
      </c>
      <c r="B23" s="3"/>
      <c r="C23" s="3"/>
      <c r="D23" s="3"/>
      <c r="E23" s="3"/>
      <c r="F23" s="3"/>
      <c r="G23" s="3"/>
      <c r="H23" s="3"/>
      <c r="I23" s="4" t="s">
        <v>2</v>
      </c>
    </row>
    <row r="24" customFormat="false" ht="15" hidden="false" customHeight="false" outlineLevel="0" collapsed="false">
      <c r="A24" s="5" t="s">
        <v>3</v>
      </c>
      <c r="B24" s="5" t="s">
        <v>4</v>
      </c>
      <c r="C24" s="5" t="s">
        <v>5</v>
      </c>
      <c r="D24" s="5" t="s">
        <v>6</v>
      </c>
      <c r="E24" s="5" t="s">
        <v>7</v>
      </c>
      <c r="F24" s="6" t="s">
        <v>8</v>
      </c>
      <c r="G24" s="5" t="s">
        <v>9</v>
      </c>
      <c r="H24" s="5" t="s">
        <v>10</v>
      </c>
      <c r="I24" s="6"/>
    </row>
    <row r="25" customFormat="false" ht="15" hidden="false" customHeight="false" outlineLevel="0" collapsed="false">
      <c r="A25" s="8" t="n">
        <v>1.3</v>
      </c>
      <c r="B25" s="8" t="n">
        <v>1.59</v>
      </c>
      <c r="C25" s="8" t="n">
        <v>1.88</v>
      </c>
      <c r="D25" s="8" t="n">
        <f aca="false">(A25+B25+C25)/3</f>
        <v>1.59</v>
      </c>
      <c r="E25" s="9" t="n">
        <v>1</v>
      </c>
      <c r="F25" s="10" t="n">
        <v>1</v>
      </c>
      <c r="G25" s="8" t="n">
        <f aca="false">(D25/F25)/12</f>
        <v>0.1325</v>
      </c>
      <c r="H25" s="8" t="n">
        <f aca="false">G25</f>
        <v>0.1325</v>
      </c>
      <c r="I25" s="11"/>
    </row>
    <row r="26" customFormat="false" ht="15" hidden="false" customHeight="false" outlineLevel="0" collapsed="false">
      <c r="A26" s="8"/>
      <c r="B26" s="8"/>
      <c r="C26" s="8"/>
      <c r="D26" s="8"/>
      <c r="E26" s="9"/>
      <c r="F26" s="10"/>
      <c r="G26" s="8"/>
      <c r="H26" s="8"/>
      <c r="I26" s="11"/>
    </row>
    <row r="27" customFormat="false" ht="15" hidden="false" customHeight="false" outlineLevel="0" collapsed="false">
      <c r="A27" s="3" t="s">
        <v>22</v>
      </c>
      <c r="B27" s="3"/>
      <c r="C27" s="3"/>
      <c r="D27" s="3"/>
      <c r="E27" s="3"/>
      <c r="F27" s="3"/>
      <c r="G27" s="3"/>
      <c r="H27" s="3"/>
      <c r="I27" s="4" t="s">
        <v>2</v>
      </c>
    </row>
    <row r="28" customFormat="false" ht="15" hidden="false" customHeight="false" outlineLevel="0" collapsed="false">
      <c r="A28" s="5" t="s">
        <v>3</v>
      </c>
      <c r="B28" s="5" t="s">
        <v>4</v>
      </c>
      <c r="C28" s="5" t="s">
        <v>5</v>
      </c>
      <c r="D28" s="5" t="s">
        <v>6</v>
      </c>
      <c r="E28" s="5" t="s">
        <v>7</v>
      </c>
      <c r="F28" s="6" t="s">
        <v>8</v>
      </c>
      <c r="G28" s="5" t="s">
        <v>9</v>
      </c>
      <c r="H28" s="5" t="s">
        <v>10</v>
      </c>
      <c r="I28" s="6"/>
    </row>
    <row r="29" customFormat="false" ht="15" hidden="false" customHeight="false" outlineLevel="0" collapsed="false">
      <c r="A29" s="8" t="n">
        <v>1499</v>
      </c>
      <c r="B29" s="8" t="n">
        <v>1199</v>
      </c>
      <c r="C29" s="8" t="n">
        <v>1299.9</v>
      </c>
      <c r="D29" s="8" t="n">
        <f aca="false">(A29+B29+C29)/3</f>
        <v>1332.63333333333</v>
      </c>
      <c r="E29" s="9" t="n">
        <v>0.1</v>
      </c>
      <c r="F29" s="10" t="n">
        <v>10</v>
      </c>
      <c r="G29" s="8" t="n">
        <f aca="false">(D29/F29)/12*4</f>
        <v>44.4211111111111</v>
      </c>
      <c r="H29" s="8" t="n">
        <f aca="false">G29/114</f>
        <v>0.389658869395712</v>
      </c>
      <c r="I29" s="11"/>
    </row>
    <row r="30" customFormat="false" ht="15" hidden="false" customHeight="false" outlineLevel="0" collapsed="false">
      <c r="A30" s="8"/>
      <c r="B30" s="8"/>
      <c r="C30" s="8"/>
      <c r="D30" s="8"/>
      <c r="E30" s="9"/>
      <c r="F30" s="9"/>
      <c r="G30" s="8"/>
      <c r="H30" s="8"/>
      <c r="I30" s="11"/>
    </row>
    <row r="31" customFormat="false" ht="15" hidden="false" customHeight="false" outlineLevel="0" collapsed="false">
      <c r="A31" s="17" t="s">
        <v>23</v>
      </c>
      <c r="B31" s="17"/>
      <c r="C31" s="17"/>
      <c r="D31" s="17"/>
      <c r="E31" s="17"/>
      <c r="F31" s="17"/>
      <c r="G31" s="18" t="n">
        <f aca="false">(G5+G9+G13+G17+G21+G25+G29)</f>
        <v>134.545833333333</v>
      </c>
      <c r="H31" s="18" t="n">
        <f aca="false">(H5+H9+H13+H17+H21+H25+H29)</f>
        <v>90.5143810916179</v>
      </c>
    </row>
    <row r="32" customFormat="false" ht="13.8" hidden="false" customHeight="false" outlineLevel="0" collapsed="false">
      <c r="I32" s="39"/>
    </row>
    <row r="33" customFormat="false" ht="15" hidden="false" customHeight="false" outlineLevel="0" collapsed="false">
      <c r="A33" s="19" t="s">
        <v>24</v>
      </c>
      <c r="B33" s="19"/>
      <c r="C33" s="19"/>
      <c r="D33" s="19"/>
      <c r="E33" s="19"/>
      <c r="F33" s="19"/>
      <c r="G33" s="20" t="n">
        <f aca="false">(G29)</f>
        <v>44.4211111111111</v>
      </c>
      <c r="H33" s="20" t="n">
        <f aca="false">(H29)</f>
        <v>0.389658869395712</v>
      </c>
    </row>
    <row r="34" customFormat="false" ht="13.8" hidden="false" customHeight="false" outlineLevel="0" collapsed="false"/>
    <row r="35" customFormat="false" ht="15" hidden="false" customHeight="false" outlineLevel="0" collapsed="false">
      <c r="A35" s="36" t="s">
        <v>85</v>
      </c>
      <c r="B35" s="36"/>
      <c r="C35" s="36"/>
      <c r="D35" s="36"/>
      <c r="E35" s="36"/>
      <c r="F35" s="36"/>
      <c r="G35" s="37" t="n">
        <f aca="false">0</f>
        <v>0</v>
      </c>
      <c r="H35" s="37" t="n">
        <f aca="false">0</f>
        <v>0</v>
      </c>
      <c r="I35" s="39"/>
    </row>
    <row r="36" customFormat="false" ht="15" hidden="false" customHeight="false" outlineLevel="0" collapsed="false">
      <c r="A36" s="29"/>
      <c r="B36" s="38"/>
      <c r="C36" s="38"/>
      <c r="D36" s="38"/>
      <c r="E36" s="38"/>
      <c r="F36" s="38"/>
      <c r="G36" s="30"/>
      <c r="H36" s="30"/>
      <c r="I36" s="39"/>
    </row>
    <row r="37" customFormat="false" ht="15" hidden="false" customHeight="false" outlineLevel="0" collapsed="false">
      <c r="A37" s="19" t="s">
        <v>26</v>
      </c>
      <c r="B37" s="19"/>
      <c r="C37" s="19"/>
      <c r="D37" s="19"/>
      <c r="E37" s="19"/>
      <c r="F37" s="19"/>
      <c r="G37" s="20" t="n">
        <f aca="false">(G5+G9+G13+G17+G21+G25)</f>
        <v>90.1247222222222</v>
      </c>
      <c r="H37" s="20" t="n">
        <f aca="false">(H5+H9+H13+H17+H21+H25)</f>
        <v>90.1247222222222</v>
      </c>
      <c r="I37" s="39"/>
    </row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3">
    <mergeCell ref="A1:H1"/>
    <mergeCell ref="A2:H2"/>
    <mergeCell ref="A3:H3"/>
    <mergeCell ref="A7:H7"/>
    <mergeCell ref="A11:H11"/>
    <mergeCell ref="A15:H15"/>
    <mergeCell ref="A19:H19"/>
    <mergeCell ref="A23:H23"/>
    <mergeCell ref="A27:H27"/>
    <mergeCell ref="A31:F31"/>
    <mergeCell ref="A33:F33"/>
    <mergeCell ref="A35:F35"/>
    <mergeCell ref="A37:F3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65536"/>
  <sheetViews>
    <sheetView windowProtection="false" showFormulas="false" showGridLines="true" showRowColHeaders="true" showZeros="true" rightToLeft="false" tabSelected="false" showOutlineSymbols="true" defaultGridColor="true" view="normal" topLeftCell="A44" colorId="64" zoomScale="85" zoomScaleNormal="85" zoomScalePageLayoutView="100" workbookViewId="0">
      <selection pane="topLeft" activeCell="H65" activeCellId="0" sqref="H65"/>
    </sheetView>
  </sheetViews>
  <sheetFormatPr defaultRowHeight="14.05"/>
  <cols>
    <col collapsed="false" hidden="false" max="5" min="5" style="0" width="18.3860465116279"/>
    <col collapsed="false" hidden="false" max="6" min="6" style="0" width="29.5348837209302"/>
    <col collapsed="false" hidden="false" max="7" min="7" style="0" width="17.0651162790698"/>
    <col collapsed="false" hidden="false" max="8" min="8" style="0" width="18.8186046511628"/>
    <col collapsed="false" hidden="false" max="9" min="9" style="0" width="17.2139534883721"/>
    <col collapsed="false" hidden="false" max="1025" min="10" style="0" width="13.4697674418605"/>
  </cols>
  <sheetData>
    <row r="1" customFormat="false" ht="17.6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</row>
    <row r="2" customFormat="false" ht="14.05" hidden="false" customHeight="fals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5.25" hidden="false" customHeight="false" outlineLevel="0" collapsed="false">
      <c r="A3" s="21" t="s">
        <v>120</v>
      </c>
      <c r="B3" s="21"/>
      <c r="C3" s="21"/>
      <c r="D3" s="21"/>
      <c r="E3" s="21"/>
      <c r="F3" s="21"/>
      <c r="G3" s="21"/>
      <c r="H3" s="21"/>
      <c r="I3" s="4" t="s">
        <v>2</v>
      </c>
    </row>
    <row r="4" customFormat="false" ht="15.25" hidden="false" customHeight="false" outlineLevel="0" collapsed="false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6"/>
    </row>
    <row r="5" customFormat="false" ht="15.25" hidden="false" customHeight="false" outlineLevel="0" collapsed="false">
      <c r="A5" s="8" t="n">
        <v>39.89</v>
      </c>
      <c r="B5" s="8" t="n">
        <v>59.9</v>
      </c>
      <c r="C5" s="8" t="n">
        <v>39.9</v>
      </c>
      <c r="D5" s="8" t="n">
        <f aca="false">(A5+B5+C5)/3</f>
        <v>46.5633333333333</v>
      </c>
      <c r="E5" s="9" t="n">
        <v>0.2</v>
      </c>
      <c r="F5" s="10" t="n">
        <v>5</v>
      </c>
      <c r="G5" s="8" t="n">
        <f aca="false">(D5/F5)/12*2</f>
        <v>1.55211111111111</v>
      </c>
      <c r="H5" s="8" t="n">
        <f aca="false">G5/2</f>
        <v>0.776055555555556</v>
      </c>
      <c r="I5" s="11"/>
    </row>
    <row r="6" customFormat="false" ht="14.05" hidden="false" customHeight="false" outlineLevel="0" collapsed="false">
      <c r="I6" s="11"/>
    </row>
    <row r="7" customFormat="false" ht="15.25" hidden="false" customHeight="false" outlineLevel="0" collapsed="false">
      <c r="A7" s="21" t="s">
        <v>121</v>
      </c>
      <c r="B7" s="21"/>
      <c r="C7" s="21"/>
      <c r="D7" s="21"/>
      <c r="E7" s="21"/>
      <c r="F7" s="21"/>
      <c r="G7" s="21"/>
      <c r="H7" s="21"/>
      <c r="I7" s="4" t="s">
        <v>2</v>
      </c>
    </row>
    <row r="8" customFormat="false" ht="15.25" hidden="false" customHeight="false" outlineLevel="0" collapsed="false">
      <c r="A8" s="5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6" t="s">
        <v>8</v>
      </c>
      <c r="G8" s="5" t="s">
        <v>9</v>
      </c>
      <c r="H8" s="5" t="s">
        <v>10</v>
      </c>
      <c r="I8" s="7"/>
    </row>
    <row r="9" customFormat="false" ht="15.25" hidden="false" customHeight="false" outlineLevel="0" collapsed="false">
      <c r="A9" s="8" t="n">
        <v>9.99</v>
      </c>
      <c r="B9" s="8" t="n">
        <v>9.99</v>
      </c>
      <c r="C9" s="8" t="n">
        <v>9.99</v>
      </c>
      <c r="D9" s="8" t="n">
        <f aca="false">(A9+B9+C9)/3</f>
        <v>9.99</v>
      </c>
      <c r="E9" s="9" t="n">
        <v>0.2</v>
      </c>
      <c r="F9" s="10" t="n">
        <v>5</v>
      </c>
      <c r="G9" s="8" t="n">
        <f aca="false">(D9/F9)/12*2</f>
        <v>0.333</v>
      </c>
      <c r="H9" s="8" t="n">
        <f aca="false">G9/2</f>
        <v>0.1665</v>
      </c>
      <c r="I9" s="11"/>
    </row>
    <row r="10" customFormat="false" ht="14.05" hidden="false" customHeight="false" outlineLevel="0" collapsed="false">
      <c r="I10" s="11"/>
    </row>
    <row r="11" customFormat="false" ht="15.25" hidden="false" customHeight="false" outlineLevel="0" collapsed="false">
      <c r="A11" s="21" t="s">
        <v>122</v>
      </c>
      <c r="B11" s="21"/>
      <c r="C11" s="21"/>
      <c r="D11" s="21"/>
      <c r="E11" s="21"/>
      <c r="F11" s="21"/>
      <c r="G11" s="21"/>
      <c r="H11" s="21"/>
      <c r="I11" s="4" t="s">
        <v>2</v>
      </c>
    </row>
    <row r="12" customFormat="false" ht="15.25" hidden="false" customHeight="false" outlineLevel="0" collapsed="false">
      <c r="A12" s="5" t="s">
        <v>3</v>
      </c>
      <c r="B12" s="5" t="s">
        <v>4</v>
      </c>
      <c r="C12" s="5" t="s">
        <v>5</v>
      </c>
      <c r="D12" s="5" t="s">
        <v>6</v>
      </c>
      <c r="E12" s="5" t="s">
        <v>7</v>
      </c>
      <c r="F12" s="6" t="s">
        <v>8</v>
      </c>
      <c r="G12" s="5" t="s">
        <v>9</v>
      </c>
      <c r="H12" s="5" t="s">
        <v>9</v>
      </c>
      <c r="I12" s="6" t="s">
        <v>68</v>
      </c>
    </row>
    <row r="13" customFormat="false" ht="15.25" hidden="false" customHeight="false" outlineLevel="0" collapsed="false">
      <c r="A13" s="8" t="n">
        <v>9</v>
      </c>
      <c r="B13" s="8" t="n">
        <v>7.9</v>
      </c>
      <c r="C13" s="8" t="n">
        <v>7.9</v>
      </c>
      <c r="D13" s="8" t="n">
        <f aca="false">(A13+B13+C13)/3</f>
        <v>8.26666666666667</v>
      </c>
      <c r="E13" s="9" t="n">
        <v>0.2</v>
      </c>
      <c r="F13" s="6" t="n">
        <v>5</v>
      </c>
      <c r="G13" s="8" t="n">
        <f aca="false">(D13/F13)/12*2</f>
        <v>0.275555555555555</v>
      </c>
      <c r="H13" s="8" t="n">
        <f aca="false">G13/2</f>
        <v>0.137777777777778</v>
      </c>
      <c r="I13" s="11"/>
    </row>
    <row r="15" customFormat="false" ht="15.25" hidden="false" customHeight="false" outlineLevel="0" collapsed="false">
      <c r="A15" s="21" t="s">
        <v>123</v>
      </c>
      <c r="B15" s="21"/>
      <c r="C15" s="21"/>
      <c r="D15" s="21"/>
      <c r="E15" s="21"/>
      <c r="F15" s="21"/>
      <c r="G15" s="21"/>
      <c r="H15" s="21"/>
      <c r="I15" s="4" t="s">
        <v>2</v>
      </c>
    </row>
    <row r="16" customFormat="false" ht="15.25" hidden="false" customHeight="false" outlineLevel="0" collapsed="false">
      <c r="A16" s="5" t="s">
        <v>3</v>
      </c>
      <c r="B16" s="5" t="s">
        <v>4</v>
      </c>
      <c r="C16" s="5" t="s">
        <v>5</v>
      </c>
      <c r="D16" s="5" t="s">
        <v>6</v>
      </c>
      <c r="E16" s="5" t="s">
        <v>7</v>
      </c>
      <c r="F16" s="5" t="s">
        <v>8</v>
      </c>
      <c r="G16" s="5" t="s">
        <v>9</v>
      </c>
      <c r="H16" s="5" t="s">
        <v>10</v>
      </c>
      <c r="I16" s="6"/>
    </row>
    <row r="17" customFormat="false" ht="15.25" hidden="false" customHeight="false" outlineLevel="0" collapsed="false">
      <c r="A17" s="8" t="n">
        <v>122.11</v>
      </c>
      <c r="B17" s="8" t="n">
        <v>95.64</v>
      </c>
      <c r="C17" s="8" t="n">
        <v>119.9</v>
      </c>
      <c r="D17" s="8" t="n">
        <f aca="false">(A17+B17+C17)/3</f>
        <v>112.55</v>
      </c>
      <c r="E17" s="9" t="n">
        <v>0.2</v>
      </c>
      <c r="F17" s="10" t="n">
        <v>5</v>
      </c>
      <c r="G17" s="8" t="n">
        <f aca="false">(D17/F17)/12*2</f>
        <v>3.75166666666667</v>
      </c>
      <c r="H17" s="8" t="n">
        <f aca="false">G17/2</f>
        <v>1.87583333333333</v>
      </c>
      <c r="I17" s="11"/>
    </row>
    <row r="18" customFormat="false" ht="14.05" hidden="false" customHeight="false" outlineLevel="0" collapsed="false">
      <c r="I18" s="11"/>
    </row>
    <row r="19" customFormat="false" ht="15.25" hidden="false" customHeight="false" outlineLevel="0" collapsed="false">
      <c r="A19" s="21" t="s">
        <v>124</v>
      </c>
      <c r="B19" s="21"/>
      <c r="C19" s="21"/>
      <c r="D19" s="21"/>
      <c r="E19" s="21"/>
      <c r="F19" s="21"/>
      <c r="G19" s="21"/>
      <c r="H19" s="21"/>
      <c r="I19" s="4" t="s">
        <v>2</v>
      </c>
    </row>
    <row r="20" customFormat="false" ht="15.25" hidden="false" customHeight="false" outlineLevel="0" collapsed="false">
      <c r="A20" s="5" t="s">
        <v>3</v>
      </c>
      <c r="B20" s="5" t="s">
        <v>4</v>
      </c>
      <c r="C20" s="5" t="s">
        <v>5</v>
      </c>
      <c r="D20" s="5" t="s">
        <v>6</v>
      </c>
      <c r="E20" s="5" t="s">
        <v>7</v>
      </c>
      <c r="F20" s="5" t="s">
        <v>8</v>
      </c>
      <c r="G20" s="5" t="s">
        <v>9</v>
      </c>
      <c r="H20" s="5" t="s">
        <v>10</v>
      </c>
      <c r="I20" s="6"/>
    </row>
    <row r="21" customFormat="false" ht="15.25" hidden="false" customHeight="false" outlineLevel="0" collapsed="false">
      <c r="A21" s="8" t="n">
        <v>12.9</v>
      </c>
      <c r="B21" s="8" t="n">
        <v>8.9</v>
      </c>
      <c r="C21" s="8" t="n">
        <v>9.89</v>
      </c>
      <c r="D21" s="8" t="n">
        <f aca="false">(A21+B21+C21)/3</f>
        <v>10.5633333333333</v>
      </c>
      <c r="E21" s="9" t="n">
        <v>1</v>
      </c>
      <c r="F21" s="10" t="n">
        <v>1</v>
      </c>
      <c r="G21" s="8" t="n">
        <f aca="false">(D21/F21)/12*24</f>
        <v>21.1266666666667</v>
      </c>
      <c r="H21" s="8" t="n">
        <f aca="false">G21/2</f>
        <v>10.5633333333333</v>
      </c>
      <c r="I21" s="11"/>
    </row>
    <row r="22" customFormat="false" ht="14.05" hidden="false" customHeight="false" outlineLevel="0" collapsed="false">
      <c r="I22" s="11"/>
    </row>
    <row r="23" customFormat="false" ht="15.25" hidden="false" customHeight="false" outlineLevel="0" collapsed="false">
      <c r="A23" s="21" t="s">
        <v>125</v>
      </c>
      <c r="B23" s="21"/>
      <c r="C23" s="21"/>
      <c r="D23" s="21"/>
      <c r="E23" s="21"/>
      <c r="F23" s="21"/>
      <c r="G23" s="21"/>
      <c r="H23" s="21"/>
      <c r="I23" s="4" t="s">
        <v>2</v>
      </c>
    </row>
    <row r="24" customFormat="false" ht="15.25" hidden="false" customHeight="false" outlineLevel="0" collapsed="false">
      <c r="A24" s="5" t="s">
        <v>3</v>
      </c>
      <c r="B24" s="5" t="s">
        <v>4</v>
      </c>
      <c r="C24" s="5" t="s">
        <v>5</v>
      </c>
      <c r="D24" s="5" t="s">
        <v>6</v>
      </c>
      <c r="E24" s="5" t="s">
        <v>7</v>
      </c>
      <c r="F24" s="5" t="s">
        <v>8</v>
      </c>
      <c r="G24" s="5" t="s">
        <v>9</v>
      </c>
      <c r="H24" s="5" t="s">
        <v>10</v>
      </c>
      <c r="I24" s="6"/>
    </row>
    <row r="25" customFormat="false" ht="15.25" hidden="false" customHeight="false" outlineLevel="0" collapsed="false">
      <c r="A25" s="8" t="n">
        <v>32.49</v>
      </c>
      <c r="B25" s="8" t="n">
        <v>5.2</v>
      </c>
      <c r="C25" s="8" t="n">
        <v>36.49</v>
      </c>
      <c r="D25" s="8" t="n">
        <f aca="false">(A25+B25+C25)/3</f>
        <v>24.7266666666667</v>
      </c>
      <c r="E25" s="9" t="n">
        <v>1</v>
      </c>
      <c r="F25" s="28" t="n">
        <v>1</v>
      </c>
      <c r="G25" s="8" t="n">
        <f aca="false">(D25/F25)/12*2</f>
        <v>4.12111111111111</v>
      </c>
      <c r="H25" s="8" t="n">
        <f aca="false">G25/2</f>
        <v>2.06055555555556</v>
      </c>
      <c r="I25" s="11"/>
    </row>
    <row r="26" customFormat="false" ht="14.05" hidden="false" customHeight="false" outlineLevel="0" collapsed="false">
      <c r="I26" s="11"/>
    </row>
    <row r="27" customFormat="false" ht="15.25" hidden="false" customHeight="false" outlineLevel="0" collapsed="false">
      <c r="A27" s="21" t="s">
        <v>17</v>
      </c>
      <c r="B27" s="21"/>
      <c r="C27" s="21"/>
      <c r="D27" s="21"/>
      <c r="E27" s="21"/>
      <c r="F27" s="21"/>
      <c r="G27" s="21"/>
      <c r="H27" s="21"/>
      <c r="I27" s="4" t="s">
        <v>2</v>
      </c>
    </row>
    <row r="28" customFormat="false" ht="15.25" hidden="false" customHeight="false" outlineLevel="0" collapsed="false">
      <c r="A28" s="5" t="s">
        <v>3</v>
      </c>
      <c r="B28" s="5" t="s">
        <v>4</v>
      </c>
      <c r="C28" s="5" t="s">
        <v>5</v>
      </c>
      <c r="D28" s="5" t="s">
        <v>6</v>
      </c>
      <c r="E28" s="5" t="s">
        <v>7</v>
      </c>
      <c r="F28" s="5" t="s">
        <v>8</v>
      </c>
      <c r="G28" s="5" t="s">
        <v>9</v>
      </c>
      <c r="H28" s="5" t="s">
        <v>10</v>
      </c>
      <c r="I28" s="6"/>
    </row>
    <row r="29" customFormat="false" ht="15.25" hidden="false" customHeight="false" outlineLevel="0" collapsed="false">
      <c r="A29" s="8" t="n">
        <v>35.56</v>
      </c>
      <c r="B29" s="8" t="n">
        <v>37.9</v>
      </c>
      <c r="C29" s="8" t="n">
        <v>35.5</v>
      </c>
      <c r="D29" s="8" t="n">
        <f aca="false">(A29+B29+C29)/3</f>
        <v>36.32</v>
      </c>
      <c r="E29" s="9" t="n">
        <v>1</v>
      </c>
      <c r="F29" s="10" t="n">
        <v>1</v>
      </c>
      <c r="G29" s="8" t="n">
        <f aca="false">(D29/F29)/12*12</f>
        <v>36.32</v>
      </c>
      <c r="H29" s="8" t="n">
        <f aca="false">G29/2</f>
        <v>18.16</v>
      </c>
      <c r="I29" s="11"/>
    </row>
    <row r="30" customFormat="false" ht="15.25" hidden="false" customHeight="false" outlineLevel="0" collapsed="false">
      <c r="A30" s="8"/>
      <c r="B30" s="8"/>
      <c r="C30" s="8"/>
      <c r="D30" s="8"/>
      <c r="E30" s="9"/>
      <c r="F30" s="9"/>
      <c r="G30" s="8"/>
      <c r="H30" s="8"/>
      <c r="I30" s="11"/>
    </row>
    <row r="31" customFormat="false" ht="15.25" hidden="false" customHeight="false" outlineLevel="0" collapsed="false">
      <c r="A31" s="3" t="s">
        <v>18</v>
      </c>
      <c r="B31" s="3"/>
      <c r="C31" s="3"/>
      <c r="D31" s="3"/>
      <c r="E31" s="3"/>
      <c r="F31" s="3"/>
      <c r="G31" s="3"/>
      <c r="H31" s="3"/>
      <c r="I31" s="4" t="s">
        <v>2</v>
      </c>
    </row>
    <row r="32" customFormat="false" ht="15.25" hidden="false" customHeight="false" outlineLevel="0" collapsed="false">
      <c r="A32" s="5" t="s">
        <v>3</v>
      </c>
      <c r="B32" s="5" t="s">
        <v>4</v>
      </c>
      <c r="C32" s="5" t="s">
        <v>5</v>
      </c>
      <c r="D32" s="5" t="s">
        <v>6</v>
      </c>
      <c r="E32" s="5" t="s">
        <v>7</v>
      </c>
      <c r="F32" s="6" t="s">
        <v>8</v>
      </c>
      <c r="G32" s="5" t="s">
        <v>9</v>
      </c>
      <c r="H32" s="5" t="s">
        <v>10</v>
      </c>
      <c r="I32" s="7"/>
    </row>
    <row r="33" customFormat="false" ht="15.25" hidden="false" customHeight="false" outlineLevel="0" collapsed="false">
      <c r="A33" s="8" t="n">
        <v>16.9</v>
      </c>
      <c r="B33" s="8" t="n">
        <v>9.5</v>
      </c>
      <c r="C33" s="8" t="n">
        <v>10.5</v>
      </c>
      <c r="D33" s="8" t="n">
        <f aca="false">(A33+B33+C33)/3</f>
        <v>12.3</v>
      </c>
      <c r="E33" s="9" t="n">
        <v>1</v>
      </c>
      <c r="F33" s="10" t="n">
        <v>1</v>
      </c>
      <c r="G33" s="8" t="n">
        <f aca="false">(D33/F33)/12</f>
        <v>1.025</v>
      </c>
      <c r="H33" s="8" t="n">
        <f aca="false">G33/2</f>
        <v>0.5125</v>
      </c>
      <c r="I33" s="11"/>
    </row>
    <row r="34" customFormat="false" ht="14.05" hidden="false" customHeight="false" outlineLevel="0" collapsed="false">
      <c r="I34" s="11"/>
    </row>
    <row r="35" customFormat="false" ht="15.25" hidden="false" customHeight="false" outlineLevel="0" collapsed="false">
      <c r="A35" s="21" t="s">
        <v>57</v>
      </c>
      <c r="B35" s="21"/>
      <c r="C35" s="21"/>
      <c r="D35" s="21"/>
      <c r="E35" s="21"/>
      <c r="F35" s="21"/>
      <c r="G35" s="21"/>
      <c r="H35" s="21"/>
      <c r="I35" s="4" t="s">
        <v>2</v>
      </c>
    </row>
    <row r="36" customFormat="false" ht="15.25" hidden="false" customHeight="false" outlineLevel="0" collapsed="false">
      <c r="A36" s="5" t="s">
        <v>3</v>
      </c>
      <c r="B36" s="5" t="s">
        <v>4</v>
      </c>
      <c r="C36" s="5" t="s">
        <v>5</v>
      </c>
      <c r="D36" s="5" t="s">
        <v>6</v>
      </c>
      <c r="E36" s="5" t="s">
        <v>7</v>
      </c>
      <c r="F36" s="5" t="s">
        <v>8</v>
      </c>
      <c r="G36" s="5" t="s">
        <v>9</v>
      </c>
      <c r="H36" s="5" t="s">
        <v>10</v>
      </c>
      <c r="I36" s="7"/>
    </row>
    <row r="37" customFormat="false" ht="15.25" hidden="false" customHeight="false" outlineLevel="0" collapsed="false">
      <c r="A37" s="8" t="n">
        <v>94.9</v>
      </c>
      <c r="B37" s="8" t="n">
        <v>49.9</v>
      </c>
      <c r="C37" s="8" t="n">
        <v>78</v>
      </c>
      <c r="D37" s="8" t="n">
        <f aca="false">(A37+B37+C37)/3</f>
        <v>74.2666666666667</v>
      </c>
      <c r="E37" s="9" t="n">
        <v>1</v>
      </c>
      <c r="F37" s="10" t="n">
        <v>1</v>
      </c>
      <c r="G37" s="8" t="n">
        <f aca="false">(D37/F37)/12*6</f>
        <v>37.1333333333333</v>
      </c>
      <c r="H37" s="8" t="n">
        <f aca="false">G37/2</f>
        <v>18.5666666666667</v>
      </c>
      <c r="I37" s="11"/>
    </row>
    <row r="38" customFormat="false" ht="15.25" hidden="false" customHeight="false" outlineLevel="0" collapsed="false">
      <c r="A38" s="8"/>
      <c r="B38" s="8"/>
      <c r="C38" s="8"/>
      <c r="D38" s="8"/>
      <c r="E38" s="9"/>
      <c r="F38" s="9"/>
      <c r="G38" s="8"/>
      <c r="H38" s="8"/>
    </row>
    <row r="39" customFormat="false" ht="15.25" hidden="false" customHeight="false" outlineLevel="0" collapsed="false">
      <c r="A39" s="21" t="s">
        <v>16</v>
      </c>
      <c r="B39" s="21"/>
      <c r="C39" s="21"/>
      <c r="D39" s="21"/>
      <c r="E39" s="21"/>
      <c r="F39" s="21"/>
      <c r="G39" s="21"/>
      <c r="H39" s="21"/>
      <c r="I39" s="4" t="s">
        <v>2</v>
      </c>
      <c r="J39" s="24"/>
    </row>
    <row r="40" customFormat="false" ht="15.25" hidden="false" customHeight="false" outlineLevel="0" collapsed="false">
      <c r="A40" s="5" t="s">
        <v>3</v>
      </c>
      <c r="B40" s="5" t="s">
        <v>4</v>
      </c>
      <c r="C40" s="5" t="s">
        <v>5</v>
      </c>
      <c r="D40" s="5" t="s">
        <v>6</v>
      </c>
      <c r="E40" s="5" t="s">
        <v>7</v>
      </c>
      <c r="F40" s="5" t="s">
        <v>8</v>
      </c>
      <c r="G40" s="5" t="s">
        <v>9</v>
      </c>
      <c r="H40" s="5" t="s">
        <v>10</v>
      </c>
      <c r="I40" s="6"/>
      <c r="J40" s="24"/>
    </row>
    <row r="41" customFormat="false" ht="15.25" hidden="false" customHeight="false" outlineLevel="0" collapsed="false">
      <c r="A41" s="8" t="n">
        <v>75.16</v>
      </c>
      <c r="B41" s="8" t="n">
        <v>39.9</v>
      </c>
      <c r="C41" s="8" t="n">
        <v>72.9</v>
      </c>
      <c r="D41" s="8" t="n">
        <f aca="false">(A41+B41+C41)/3</f>
        <v>62.6533333333333</v>
      </c>
      <c r="E41" s="9" t="n">
        <v>1</v>
      </c>
      <c r="F41" s="10" t="n">
        <v>1</v>
      </c>
      <c r="G41" s="8" t="n">
        <f aca="false">(D41/F41)/12*6</f>
        <v>31.3266666666667</v>
      </c>
      <c r="H41" s="8" t="n">
        <f aca="false">G41/2</f>
        <v>15.6633333333333</v>
      </c>
      <c r="I41" s="11"/>
      <c r="J41" s="24"/>
    </row>
    <row r="42" customFormat="false" ht="15" hidden="false" customHeight="false" outlineLevel="0" collapsed="false">
      <c r="A42" s="8"/>
      <c r="B42" s="8"/>
      <c r="C42" s="8"/>
      <c r="D42" s="8"/>
      <c r="E42" s="9"/>
      <c r="F42" s="10"/>
      <c r="G42" s="8"/>
      <c r="H42" s="8"/>
      <c r="I42" s="11"/>
      <c r="J42" s="24"/>
    </row>
    <row r="43" customFormat="false" ht="15" hidden="false" customHeight="false" outlineLevel="0" collapsed="false">
      <c r="A43" s="3" t="s">
        <v>20</v>
      </c>
      <c r="B43" s="3"/>
      <c r="C43" s="3"/>
      <c r="D43" s="3"/>
      <c r="E43" s="3"/>
      <c r="F43" s="3"/>
      <c r="G43" s="3"/>
      <c r="H43" s="3"/>
      <c r="I43" s="4" t="s">
        <v>2</v>
      </c>
      <c r="J43" s="24"/>
    </row>
    <row r="44" customFormat="false" ht="15" hidden="false" customHeight="false" outlineLevel="0" collapsed="false">
      <c r="A44" s="5" t="s">
        <v>3</v>
      </c>
      <c r="B44" s="5" t="s">
        <v>4</v>
      </c>
      <c r="C44" s="5" t="s">
        <v>5</v>
      </c>
      <c r="D44" s="5" t="s">
        <v>6</v>
      </c>
      <c r="E44" s="5" t="s">
        <v>7</v>
      </c>
      <c r="F44" s="6" t="s">
        <v>8</v>
      </c>
      <c r="G44" s="5" t="s">
        <v>9</v>
      </c>
      <c r="H44" s="5" t="s">
        <v>10</v>
      </c>
      <c r="I44" s="6"/>
      <c r="J44" s="24"/>
    </row>
    <row r="45" customFormat="false" ht="15" hidden="false" customHeight="false" outlineLevel="0" collapsed="false">
      <c r="A45" s="8" t="n">
        <v>4.7</v>
      </c>
      <c r="B45" s="8" t="n">
        <v>4.1</v>
      </c>
      <c r="C45" s="8" t="n">
        <v>3.4</v>
      </c>
      <c r="D45" s="8" t="n">
        <f aca="false">(A45+B45+C45)/3</f>
        <v>4.06666666666667</v>
      </c>
      <c r="E45" s="9" t="n">
        <v>1</v>
      </c>
      <c r="F45" s="10" t="n">
        <v>1</v>
      </c>
      <c r="G45" s="8" t="n">
        <f aca="false">(D45/F45)/12*2</f>
        <v>0.677777777777778</v>
      </c>
      <c r="H45" s="8" t="n">
        <f aca="false">G45/2</f>
        <v>0.338888888888889</v>
      </c>
      <c r="I45" s="11"/>
      <c r="J45" s="24"/>
    </row>
    <row r="46" customFormat="false" ht="15" hidden="false" customHeight="false" outlineLevel="0" collapsed="false">
      <c r="A46" s="8"/>
      <c r="B46" s="8"/>
      <c r="C46" s="8"/>
      <c r="D46" s="8"/>
      <c r="E46" s="9"/>
      <c r="F46" s="10"/>
      <c r="G46" s="8"/>
      <c r="H46" s="8"/>
      <c r="I46" s="11"/>
      <c r="J46" s="24"/>
    </row>
    <row r="47" customFormat="false" ht="15" hidden="false" customHeight="false" outlineLevel="0" collapsed="false">
      <c r="A47" s="3" t="s">
        <v>21</v>
      </c>
      <c r="B47" s="3"/>
      <c r="C47" s="3"/>
      <c r="D47" s="3"/>
      <c r="E47" s="3"/>
      <c r="F47" s="3"/>
      <c r="G47" s="3"/>
      <c r="H47" s="3"/>
      <c r="I47" s="4" t="s">
        <v>2</v>
      </c>
      <c r="J47" s="24"/>
    </row>
    <row r="48" customFormat="false" ht="15" hidden="false" customHeight="false" outlineLevel="0" collapsed="false">
      <c r="A48" s="5" t="s">
        <v>3</v>
      </c>
      <c r="B48" s="5" t="s">
        <v>4</v>
      </c>
      <c r="C48" s="5" t="s">
        <v>5</v>
      </c>
      <c r="D48" s="5" t="s">
        <v>6</v>
      </c>
      <c r="E48" s="5" t="s">
        <v>7</v>
      </c>
      <c r="F48" s="6" t="s">
        <v>8</v>
      </c>
      <c r="G48" s="5" t="s">
        <v>9</v>
      </c>
      <c r="H48" s="5" t="s">
        <v>10</v>
      </c>
      <c r="I48" s="6"/>
      <c r="J48" s="24"/>
    </row>
    <row r="49" customFormat="false" ht="15" hidden="false" customHeight="false" outlineLevel="0" collapsed="false">
      <c r="A49" s="8" t="n">
        <v>1.3</v>
      </c>
      <c r="B49" s="8" t="n">
        <v>1.59</v>
      </c>
      <c r="C49" s="8" t="n">
        <v>1.88</v>
      </c>
      <c r="D49" s="8" t="n">
        <f aca="false">(A49+B49+C49)/3</f>
        <v>1.59</v>
      </c>
      <c r="E49" s="9" t="n">
        <v>1</v>
      </c>
      <c r="F49" s="10" t="n">
        <v>1</v>
      </c>
      <c r="G49" s="8" t="n">
        <f aca="false">(D49/F49)/12*2</f>
        <v>0.265</v>
      </c>
      <c r="H49" s="8" t="n">
        <f aca="false">G49/2</f>
        <v>0.1325</v>
      </c>
      <c r="I49" s="11"/>
      <c r="J49" s="24"/>
    </row>
    <row r="50" customFormat="false" ht="15" hidden="false" customHeight="false" outlineLevel="0" collapsed="false">
      <c r="A50" s="8"/>
      <c r="B50" s="8"/>
      <c r="C50" s="8"/>
      <c r="D50" s="8"/>
      <c r="E50" s="9"/>
      <c r="F50" s="10"/>
      <c r="G50" s="8"/>
      <c r="H50" s="8"/>
      <c r="I50" s="11"/>
      <c r="J50" s="24"/>
    </row>
    <row r="51" customFormat="false" ht="15" hidden="false" customHeight="false" outlineLevel="0" collapsed="false">
      <c r="A51" s="3" t="s">
        <v>22</v>
      </c>
      <c r="B51" s="3"/>
      <c r="C51" s="3"/>
      <c r="D51" s="3"/>
      <c r="E51" s="3"/>
      <c r="F51" s="3"/>
      <c r="G51" s="3"/>
      <c r="H51" s="3"/>
      <c r="I51" s="4" t="s">
        <v>2</v>
      </c>
    </row>
    <row r="52" customFormat="false" ht="15" hidden="false" customHeight="false" outlineLevel="0" collapsed="false">
      <c r="A52" s="5" t="s">
        <v>3</v>
      </c>
      <c r="B52" s="5" t="s">
        <v>4</v>
      </c>
      <c r="C52" s="5" t="s">
        <v>5</v>
      </c>
      <c r="D52" s="5" t="s">
        <v>6</v>
      </c>
      <c r="E52" s="5" t="s">
        <v>7</v>
      </c>
      <c r="F52" s="6" t="s">
        <v>8</v>
      </c>
      <c r="G52" s="5" t="s">
        <v>9</v>
      </c>
      <c r="H52" s="5" t="s">
        <v>10</v>
      </c>
      <c r="I52" s="6"/>
    </row>
    <row r="53" customFormat="false" ht="15" hidden="false" customHeight="false" outlineLevel="0" collapsed="false">
      <c r="A53" s="8" t="n">
        <v>1499</v>
      </c>
      <c r="B53" s="8" t="n">
        <v>1199</v>
      </c>
      <c r="C53" s="8" t="n">
        <v>1299.9</v>
      </c>
      <c r="D53" s="8" t="n">
        <f aca="false">(A53+B53+C53)/3</f>
        <v>1332.63333333333</v>
      </c>
      <c r="E53" s="9" t="n">
        <v>0.1</v>
      </c>
      <c r="F53" s="10" t="n">
        <v>10</v>
      </c>
      <c r="G53" s="8" t="n">
        <f aca="false">(D53/F53)/12*4</f>
        <v>44.4211111111111</v>
      </c>
      <c r="H53" s="8" t="n">
        <f aca="false">G53/114</f>
        <v>0.389658869395712</v>
      </c>
      <c r="I53" s="11"/>
    </row>
    <row r="54" customFormat="false" ht="15" hidden="false" customHeight="false" outlineLevel="0" collapsed="false">
      <c r="A54" s="8"/>
      <c r="B54" s="8"/>
      <c r="C54" s="8"/>
      <c r="D54" s="8"/>
      <c r="E54" s="9"/>
      <c r="F54" s="9"/>
      <c r="G54" s="8"/>
      <c r="H54" s="8"/>
      <c r="I54" s="11"/>
    </row>
    <row r="55" customFormat="false" ht="15" hidden="false" customHeight="false" outlineLevel="0" collapsed="false">
      <c r="A55" s="17" t="s">
        <v>23</v>
      </c>
      <c r="B55" s="17"/>
      <c r="C55" s="17"/>
      <c r="D55" s="17"/>
      <c r="E55" s="17"/>
      <c r="F55" s="17"/>
      <c r="G55" s="18" t="n">
        <f aca="false">(G5+G9+G13+G17+G21+G25+G29+G33+G37+G41+G45+G49+G53)</f>
        <v>182.329</v>
      </c>
      <c r="H55" s="18" t="n">
        <f aca="false">(H5+H9+H13+H17+H21+H25+H29+H33+H37+H41+H45+H49+H53)</f>
        <v>69.3436033138402</v>
      </c>
    </row>
    <row r="56" customFormat="false" ht="13.8" hidden="false" customHeight="false" outlineLevel="0" collapsed="false">
      <c r="I56" s="39"/>
    </row>
    <row r="57" customFormat="false" ht="15" hidden="false" customHeight="false" outlineLevel="0" collapsed="false">
      <c r="A57" s="19" t="s">
        <v>24</v>
      </c>
      <c r="B57" s="19"/>
      <c r="C57" s="19"/>
      <c r="D57" s="19"/>
      <c r="E57" s="19"/>
      <c r="F57" s="19"/>
      <c r="G57" s="20" t="n">
        <f aca="false">(G5+G9+G13+G17+G21+G25+G53)</f>
        <v>75.5812222222222</v>
      </c>
      <c r="H57" s="20" t="n">
        <f aca="false">(H5+H9+H13+H17+H21+H25+H53)</f>
        <v>15.9697144249513</v>
      </c>
    </row>
    <row r="58" customFormat="false" ht="13.8" hidden="false" customHeight="false" outlineLevel="0" collapsed="false"/>
    <row r="59" customFormat="false" ht="15" hidden="false" customHeight="false" outlineLevel="0" collapsed="false">
      <c r="A59" s="36" t="s">
        <v>85</v>
      </c>
      <c r="B59" s="36"/>
      <c r="C59" s="36"/>
      <c r="D59" s="36"/>
      <c r="E59" s="36"/>
      <c r="F59" s="36"/>
      <c r="G59" s="37" t="n">
        <f aca="false">G41</f>
        <v>31.3266666666667</v>
      </c>
      <c r="H59" s="37" t="n">
        <f aca="false">H41</f>
        <v>15.6633333333333</v>
      </c>
      <c r="I59" s="39"/>
    </row>
    <row r="60" customFormat="false" ht="15" hidden="false" customHeight="false" outlineLevel="0" collapsed="false">
      <c r="A60" s="29"/>
      <c r="B60" s="38"/>
      <c r="C60" s="38"/>
      <c r="D60" s="38"/>
      <c r="E60" s="38"/>
      <c r="F60" s="38"/>
      <c r="G60" s="30"/>
      <c r="H60" s="30"/>
      <c r="I60" s="39"/>
    </row>
    <row r="61" customFormat="false" ht="15" hidden="false" customHeight="false" outlineLevel="0" collapsed="false">
      <c r="A61" s="19" t="s">
        <v>26</v>
      </c>
      <c r="B61" s="19"/>
      <c r="C61" s="19"/>
      <c r="D61" s="19"/>
      <c r="E61" s="19"/>
      <c r="F61" s="19"/>
      <c r="G61" s="20" t="n">
        <f aca="false">(G29+G33+G37+G45+G49)</f>
        <v>75.4211111111111</v>
      </c>
      <c r="H61" s="20" t="n">
        <f aca="false">(H29+H33+H37+H45+H49)</f>
        <v>37.7105555555555</v>
      </c>
      <c r="I61" s="39"/>
    </row>
    <row r="62" customFormat="false" ht="13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9">
    <mergeCell ref="A1:H1"/>
    <mergeCell ref="A2:H2"/>
    <mergeCell ref="A3:H3"/>
    <mergeCell ref="A7:H7"/>
    <mergeCell ref="A11:H11"/>
    <mergeCell ref="A15:H15"/>
    <mergeCell ref="A19:H19"/>
    <mergeCell ref="A23:H23"/>
    <mergeCell ref="A27:H27"/>
    <mergeCell ref="A31:H31"/>
    <mergeCell ref="A35:H35"/>
    <mergeCell ref="A39:H39"/>
    <mergeCell ref="A43:H43"/>
    <mergeCell ref="A47:H47"/>
    <mergeCell ref="A51:H51"/>
    <mergeCell ref="A55:F55"/>
    <mergeCell ref="A57:F57"/>
    <mergeCell ref="A59:F59"/>
    <mergeCell ref="A61:F6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65536"/>
  <sheetViews>
    <sheetView windowProtection="false" showFormulas="false" showGridLines="true" showRowColHeaders="true" showZeros="true" rightToLeft="false" tabSelected="false" showOutlineSymbols="true" defaultGridColor="true" view="normal" topLeftCell="A94" colorId="64" zoomScale="85" zoomScaleNormal="85" zoomScalePageLayoutView="100" workbookViewId="0">
      <selection pane="topLeft" activeCell="H114" activeCellId="0" sqref="H114"/>
    </sheetView>
  </sheetViews>
  <sheetFormatPr defaultRowHeight="14.05"/>
  <cols>
    <col collapsed="false" hidden="false" max="5" min="5" style="0" width="18.3860465116279"/>
    <col collapsed="false" hidden="false" max="6" min="6" style="0" width="29.5348837209302"/>
    <col collapsed="false" hidden="false" max="7" min="7" style="0" width="17.0651162790698"/>
    <col collapsed="false" hidden="false" max="8" min="8" style="0" width="18.8186046511628"/>
    <col collapsed="false" hidden="false" max="9" min="9" style="0" width="17.2139534883721"/>
    <col collapsed="false" hidden="false" max="1025" min="10" style="0" width="13.4697674418605"/>
  </cols>
  <sheetData>
    <row r="1" customFormat="false" ht="17.6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</row>
    <row r="2" customFormat="false" ht="14.05" hidden="false" customHeight="fals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5.25" hidden="false" customHeight="false" outlineLevel="0" collapsed="false">
      <c r="A3" s="21" t="s">
        <v>126</v>
      </c>
      <c r="B3" s="21"/>
      <c r="C3" s="21"/>
      <c r="D3" s="21"/>
      <c r="E3" s="21"/>
      <c r="F3" s="21"/>
      <c r="G3" s="21"/>
      <c r="H3" s="21"/>
      <c r="I3" s="4" t="s">
        <v>2</v>
      </c>
    </row>
    <row r="4" customFormat="false" ht="15.25" hidden="false" customHeight="false" outlineLevel="0" collapsed="false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6"/>
    </row>
    <row r="5" customFormat="false" ht="15.25" hidden="false" customHeight="false" outlineLevel="0" collapsed="false">
      <c r="A5" s="8" t="n">
        <v>280.42</v>
      </c>
      <c r="B5" s="8" t="n">
        <v>379.9</v>
      </c>
      <c r="C5" s="8" t="n">
        <v>259.9</v>
      </c>
      <c r="D5" s="8" t="n">
        <f aca="false">(A5+B5+C5)/3</f>
        <v>306.74</v>
      </c>
      <c r="E5" s="9" t="n">
        <v>0.2</v>
      </c>
      <c r="F5" s="10" t="n">
        <v>5</v>
      </c>
      <c r="G5" s="8" t="n">
        <f aca="false">(D5/F5)/12</f>
        <v>5.11233333333333</v>
      </c>
      <c r="H5" s="8" t="n">
        <f aca="false">G5</f>
        <v>5.11233333333333</v>
      </c>
      <c r="I5" s="11"/>
    </row>
    <row r="6" customFormat="false" ht="14.05" hidden="false" customHeight="false" outlineLevel="0" collapsed="false">
      <c r="I6" s="11"/>
    </row>
    <row r="7" customFormat="false" ht="15.25" hidden="false" customHeight="false" outlineLevel="0" collapsed="false">
      <c r="A7" s="21" t="s">
        <v>121</v>
      </c>
      <c r="B7" s="21"/>
      <c r="C7" s="21"/>
      <c r="D7" s="21"/>
      <c r="E7" s="21"/>
      <c r="F7" s="21"/>
      <c r="G7" s="21"/>
      <c r="H7" s="21"/>
      <c r="I7" s="4" t="s">
        <v>2</v>
      </c>
    </row>
    <row r="8" customFormat="false" ht="15.25" hidden="false" customHeight="false" outlineLevel="0" collapsed="false">
      <c r="A8" s="5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6" t="s">
        <v>8</v>
      </c>
      <c r="G8" s="5" t="s">
        <v>9</v>
      </c>
      <c r="H8" s="5" t="s">
        <v>10</v>
      </c>
      <c r="I8" s="7"/>
    </row>
    <row r="9" customFormat="false" ht="15.25" hidden="false" customHeight="false" outlineLevel="0" collapsed="false">
      <c r="A9" s="8" t="n">
        <v>9.99</v>
      </c>
      <c r="B9" s="8" t="n">
        <v>9.99</v>
      </c>
      <c r="C9" s="8" t="n">
        <v>9.99</v>
      </c>
      <c r="D9" s="8" t="n">
        <f aca="false">(A9+B9+C9)/3</f>
        <v>9.99</v>
      </c>
      <c r="E9" s="9" t="n">
        <v>0.2</v>
      </c>
      <c r="F9" s="10" t="n">
        <v>5</v>
      </c>
      <c r="G9" s="8" t="n">
        <f aca="false">(D9/F9)/12</f>
        <v>0.1665</v>
      </c>
      <c r="H9" s="8" t="n">
        <f aca="false">G9/1</f>
        <v>0.1665</v>
      </c>
      <c r="I9" s="11"/>
    </row>
    <row r="10" customFormat="false" ht="14.05" hidden="false" customHeight="false" outlineLevel="0" collapsed="false">
      <c r="I10" s="11"/>
    </row>
    <row r="11" customFormat="false" ht="15.25" hidden="false" customHeight="false" outlineLevel="0" collapsed="false">
      <c r="A11" s="21" t="s">
        <v>122</v>
      </c>
      <c r="B11" s="21"/>
      <c r="C11" s="21"/>
      <c r="D11" s="21"/>
      <c r="E11" s="21"/>
      <c r="F11" s="21"/>
      <c r="G11" s="21"/>
      <c r="H11" s="21"/>
      <c r="I11" s="4" t="s">
        <v>2</v>
      </c>
    </row>
    <row r="12" customFormat="false" ht="15.25" hidden="false" customHeight="false" outlineLevel="0" collapsed="false">
      <c r="A12" s="5" t="s">
        <v>3</v>
      </c>
      <c r="B12" s="5" t="s">
        <v>4</v>
      </c>
      <c r="C12" s="5" t="s">
        <v>5</v>
      </c>
      <c r="D12" s="5" t="s">
        <v>6</v>
      </c>
      <c r="E12" s="5" t="s">
        <v>7</v>
      </c>
      <c r="F12" s="6" t="s">
        <v>8</v>
      </c>
      <c r="G12" s="5" t="s">
        <v>9</v>
      </c>
      <c r="H12" s="5" t="s">
        <v>9</v>
      </c>
      <c r="I12" s="6" t="s">
        <v>68</v>
      </c>
    </row>
    <row r="13" customFormat="false" ht="15.25" hidden="false" customHeight="false" outlineLevel="0" collapsed="false">
      <c r="A13" s="8" t="n">
        <v>9</v>
      </c>
      <c r="B13" s="8" t="n">
        <v>7.9</v>
      </c>
      <c r="C13" s="8" t="n">
        <v>7.9</v>
      </c>
      <c r="D13" s="8" t="n">
        <f aca="false">(A13+B13+C13)/3</f>
        <v>8.26666666666667</v>
      </c>
      <c r="E13" s="9" t="n">
        <v>0.2</v>
      </c>
      <c r="F13" s="6" t="n">
        <v>5</v>
      </c>
      <c r="G13" s="8" t="n">
        <f aca="false">(D13/F13)/12</f>
        <v>0.137777777777778</v>
      </c>
      <c r="H13" s="8" t="n">
        <f aca="false">G13/1</f>
        <v>0.137777777777778</v>
      </c>
      <c r="I13" s="11"/>
    </row>
    <row r="15" customFormat="false" ht="15.25" hidden="false" customHeight="false" outlineLevel="0" collapsed="false">
      <c r="A15" s="21" t="s">
        <v>127</v>
      </c>
      <c r="B15" s="21"/>
      <c r="C15" s="21"/>
      <c r="D15" s="21"/>
      <c r="E15" s="21"/>
      <c r="F15" s="21"/>
      <c r="G15" s="21"/>
      <c r="H15" s="21"/>
      <c r="I15" s="4" t="s">
        <v>2</v>
      </c>
    </row>
    <row r="16" customFormat="false" ht="15.25" hidden="false" customHeight="false" outlineLevel="0" collapsed="false">
      <c r="A16" s="5" t="s">
        <v>3</v>
      </c>
      <c r="B16" s="5" t="s">
        <v>4</v>
      </c>
      <c r="C16" s="5" t="s">
        <v>5</v>
      </c>
      <c r="D16" s="5" t="s">
        <v>6</v>
      </c>
      <c r="E16" s="5" t="s">
        <v>7</v>
      </c>
      <c r="F16" s="5" t="s">
        <v>8</v>
      </c>
      <c r="G16" s="5" t="s">
        <v>9</v>
      </c>
      <c r="H16" s="5" t="s">
        <v>10</v>
      </c>
      <c r="I16" s="46" t="s">
        <v>68</v>
      </c>
    </row>
    <row r="17" customFormat="false" ht="15.25" hidden="false" customHeight="false" outlineLevel="0" collapsed="false">
      <c r="A17" s="8" t="n">
        <v>56.66</v>
      </c>
      <c r="B17" s="8" t="n">
        <v>56.66</v>
      </c>
      <c r="C17" s="8" t="n">
        <v>56.43</v>
      </c>
      <c r="D17" s="8" t="n">
        <f aca="false">(A17+B17+C17)/3</f>
        <v>56.5833333333333</v>
      </c>
      <c r="E17" s="9" t="n">
        <v>0.2</v>
      </c>
      <c r="F17" s="10" t="n">
        <v>5</v>
      </c>
      <c r="G17" s="8" t="n">
        <f aca="false">(D17/F17)/12</f>
        <v>0.943055555555556</v>
      </c>
      <c r="H17" s="8" t="n">
        <f aca="false">G17/1</f>
        <v>0.943055555555556</v>
      </c>
      <c r="I17" s="11"/>
    </row>
    <row r="18" customFormat="false" ht="14.05" hidden="false" customHeight="false" outlineLevel="0" collapsed="false">
      <c r="I18" s="11"/>
    </row>
    <row r="19" customFormat="false" ht="15.25" hidden="false" customHeight="false" outlineLevel="0" collapsed="false">
      <c r="A19" s="21" t="s">
        <v>128</v>
      </c>
      <c r="B19" s="21"/>
      <c r="C19" s="21"/>
      <c r="D19" s="21"/>
      <c r="E19" s="21"/>
      <c r="F19" s="21"/>
      <c r="G19" s="21"/>
      <c r="H19" s="21"/>
      <c r="I19" s="4" t="s">
        <v>2</v>
      </c>
    </row>
    <row r="20" customFormat="false" ht="15.25" hidden="false" customHeight="false" outlineLevel="0" collapsed="false">
      <c r="A20" s="5" t="s">
        <v>3</v>
      </c>
      <c r="B20" s="5" t="s">
        <v>4</v>
      </c>
      <c r="C20" s="5" t="s">
        <v>5</v>
      </c>
      <c r="D20" s="5" t="s">
        <v>6</v>
      </c>
      <c r="E20" s="5" t="s">
        <v>7</v>
      </c>
      <c r="F20" s="5" t="s">
        <v>8</v>
      </c>
      <c r="G20" s="5" t="s">
        <v>9</v>
      </c>
      <c r="H20" s="5" t="s">
        <v>10</v>
      </c>
      <c r="I20" s="46" t="s">
        <v>68</v>
      </c>
    </row>
    <row r="21" customFormat="false" ht="15.25" hidden="false" customHeight="false" outlineLevel="0" collapsed="false">
      <c r="A21" s="8" t="n">
        <v>13.9</v>
      </c>
      <c r="B21" s="8" t="n">
        <v>19.99</v>
      </c>
      <c r="C21" s="8" t="n">
        <v>17.9</v>
      </c>
      <c r="D21" s="8" t="n">
        <f aca="false">(A21+B21+C21)/3</f>
        <v>17.2633333333333</v>
      </c>
      <c r="E21" s="9" t="n">
        <v>0.2</v>
      </c>
      <c r="F21" s="10" t="n">
        <v>5</v>
      </c>
      <c r="G21" s="8" t="n">
        <f aca="false">(D21/F21)/12</f>
        <v>0.287722222222222</v>
      </c>
      <c r="H21" s="8" t="n">
        <f aca="false">G21/1</f>
        <v>0.287722222222222</v>
      </c>
      <c r="I21" s="11"/>
    </row>
    <row r="22" customFormat="false" ht="14.05" hidden="false" customHeight="false" outlineLevel="0" collapsed="false">
      <c r="I22" s="11"/>
    </row>
    <row r="23" customFormat="false" ht="15.25" hidden="false" customHeight="false" outlineLevel="0" collapsed="false">
      <c r="A23" s="21" t="s">
        <v>129</v>
      </c>
      <c r="B23" s="21"/>
      <c r="C23" s="21"/>
      <c r="D23" s="21"/>
      <c r="E23" s="21"/>
      <c r="F23" s="21"/>
      <c r="G23" s="21"/>
      <c r="H23" s="21"/>
      <c r="I23" s="4" t="s">
        <v>2</v>
      </c>
    </row>
    <row r="24" customFormat="false" ht="15.25" hidden="false" customHeight="false" outlineLevel="0" collapsed="false">
      <c r="A24" s="5" t="s">
        <v>3</v>
      </c>
      <c r="B24" s="5" t="s">
        <v>4</v>
      </c>
      <c r="C24" s="5" t="s">
        <v>5</v>
      </c>
      <c r="D24" s="5" t="s">
        <v>6</v>
      </c>
      <c r="E24" s="5" t="s">
        <v>7</v>
      </c>
      <c r="F24" s="5" t="s">
        <v>8</v>
      </c>
      <c r="G24" s="5" t="s">
        <v>9</v>
      </c>
      <c r="H24" s="5" t="s">
        <v>10</v>
      </c>
      <c r="I24" s="6" t="n">
        <v>9030</v>
      </c>
    </row>
    <row r="25" customFormat="false" ht="15.25" hidden="false" customHeight="false" outlineLevel="0" collapsed="false">
      <c r="A25" s="8" t="n">
        <v>21.54</v>
      </c>
      <c r="B25" s="8" t="n">
        <v>15.9</v>
      </c>
      <c r="C25" s="8" t="n">
        <v>17.9</v>
      </c>
      <c r="D25" s="8" t="n">
        <f aca="false">(A25+B25+C25)/3</f>
        <v>18.4466666666667</v>
      </c>
      <c r="E25" s="9" t="n">
        <v>0.1</v>
      </c>
      <c r="F25" s="28" t="n">
        <v>10</v>
      </c>
      <c r="G25" s="8" t="n">
        <f aca="false">(D25/F25)/12</f>
        <v>0.153722222222222</v>
      </c>
      <c r="H25" s="8" t="n">
        <f aca="false">G25/1</f>
        <v>0.153722222222222</v>
      </c>
      <c r="I25" s="11"/>
    </row>
    <row r="26" customFormat="false" ht="14.05" hidden="false" customHeight="false" outlineLevel="0" collapsed="false">
      <c r="I26" s="11"/>
    </row>
    <row r="27" customFormat="false" ht="15.25" hidden="false" customHeight="false" outlineLevel="0" collapsed="false">
      <c r="A27" s="21" t="s">
        <v>130</v>
      </c>
      <c r="B27" s="21"/>
      <c r="C27" s="21"/>
      <c r="D27" s="21"/>
      <c r="E27" s="21"/>
      <c r="F27" s="21"/>
      <c r="G27" s="21"/>
      <c r="H27" s="21"/>
      <c r="I27" s="4" t="s">
        <v>2</v>
      </c>
    </row>
    <row r="28" customFormat="false" ht="15.25" hidden="false" customHeight="false" outlineLevel="0" collapsed="false">
      <c r="A28" s="5" t="s">
        <v>3</v>
      </c>
      <c r="B28" s="5" t="s">
        <v>4</v>
      </c>
      <c r="C28" s="5" t="s">
        <v>5</v>
      </c>
      <c r="D28" s="5" t="s">
        <v>6</v>
      </c>
      <c r="E28" s="5" t="s">
        <v>7</v>
      </c>
      <c r="F28" s="5" t="s">
        <v>8</v>
      </c>
      <c r="G28" s="5" t="s">
        <v>9</v>
      </c>
      <c r="H28" s="5" t="s">
        <v>10</v>
      </c>
      <c r="I28" s="6"/>
    </row>
    <row r="29" customFormat="false" ht="15.25" hidden="false" customHeight="false" outlineLevel="0" collapsed="false">
      <c r="A29" s="8" t="n">
        <v>122.11</v>
      </c>
      <c r="B29" s="8" t="n">
        <v>95.64</v>
      </c>
      <c r="C29" s="8" t="n">
        <v>119.9</v>
      </c>
      <c r="D29" s="8" t="n">
        <f aca="false">(A29+B29+C29)/3</f>
        <v>112.55</v>
      </c>
      <c r="E29" s="9" t="n">
        <v>0.2</v>
      </c>
      <c r="F29" s="10" t="n">
        <v>5</v>
      </c>
      <c r="G29" s="8" t="n">
        <f aca="false">(D29/F29)/12</f>
        <v>1.87583333333333</v>
      </c>
      <c r="H29" s="8" t="n">
        <f aca="false">G29/1</f>
        <v>1.87583333333333</v>
      </c>
      <c r="I29" s="11"/>
    </row>
    <row r="30" customFormat="false" ht="14.05" hidden="false" customHeight="false" outlineLevel="0" collapsed="false">
      <c r="I30" s="11"/>
    </row>
    <row r="31" customFormat="false" ht="15.25" hidden="false" customHeight="false" outlineLevel="0" collapsed="false">
      <c r="A31" s="21" t="s">
        <v>93</v>
      </c>
      <c r="B31" s="21"/>
      <c r="C31" s="21"/>
      <c r="D31" s="21"/>
      <c r="E31" s="21"/>
      <c r="F31" s="21"/>
      <c r="G31" s="21"/>
      <c r="H31" s="21"/>
      <c r="I31" s="4" t="s">
        <v>2</v>
      </c>
    </row>
    <row r="32" customFormat="false" ht="15.25" hidden="false" customHeight="false" outlineLevel="0" collapsed="false">
      <c r="A32" s="5" t="s">
        <v>3</v>
      </c>
      <c r="B32" s="5" t="s">
        <v>4</v>
      </c>
      <c r="C32" s="5" t="s">
        <v>5</v>
      </c>
      <c r="D32" s="5" t="s">
        <v>6</v>
      </c>
      <c r="E32" s="5" t="s">
        <v>7</v>
      </c>
      <c r="F32" s="5" t="s">
        <v>8</v>
      </c>
      <c r="G32" s="5" t="s">
        <v>9</v>
      </c>
      <c r="H32" s="5" t="s">
        <v>10</v>
      </c>
      <c r="I32" s="6"/>
    </row>
    <row r="33" customFormat="false" ht="15.25" hidden="false" customHeight="false" outlineLevel="0" collapsed="false">
      <c r="A33" s="8" t="n">
        <v>309.9</v>
      </c>
      <c r="B33" s="8" t="n">
        <v>230</v>
      </c>
      <c r="C33" s="8" t="n">
        <v>245</v>
      </c>
      <c r="D33" s="8" t="n">
        <f aca="false">(A33+B33+C33)/3</f>
        <v>261.633333333333</v>
      </c>
      <c r="E33" s="9" t="n">
        <v>1</v>
      </c>
      <c r="F33" s="10" t="n">
        <v>1</v>
      </c>
      <c r="G33" s="8" t="n">
        <f aca="false">(D33/F33)/12*2</f>
        <v>43.6055555555556</v>
      </c>
      <c r="H33" s="8" t="n">
        <f aca="false">G33</f>
        <v>43.6055555555556</v>
      </c>
      <c r="I33" s="11"/>
    </row>
    <row r="34" customFormat="false" ht="14.05" hidden="false" customHeight="false" outlineLevel="0" collapsed="false">
      <c r="I34" s="11"/>
    </row>
    <row r="35" customFormat="false" ht="15.25" hidden="false" customHeight="false" outlineLevel="0" collapsed="false">
      <c r="A35" s="21" t="s">
        <v>94</v>
      </c>
      <c r="B35" s="21"/>
      <c r="C35" s="21"/>
      <c r="D35" s="21"/>
      <c r="E35" s="21"/>
      <c r="F35" s="21"/>
      <c r="G35" s="21"/>
      <c r="H35" s="21"/>
      <c r="I35" s="4" t="s">
        <v>2</v>
      </c>
    </row>
    <row r="36" customFormat="false" ht="15.25" hidden="false" customHeight="false" outlineLevel="0" collapsed="false">
      <c r="A36" s="5" t="s">
        <v>3</v>
      </c>
      <c r="B36" s="5" t="s">
        <v>4</v>
      </c>
      <c r="C36" s="5" t="s">
        <v>5</v>
      </c>
      <c r="D36" s="5" t="s">
        <v>6</v>
      </c>
      <c r="E36" s="5" t="s">
        <v>7</v>
      </c>
      <c r="F36" s="5" t="s">
        <v>8</v>
      </c>
      <c r="G36" s="5" t="s">
        <v>9</v>
      </c>
      <c r="H36" s="5" t="s">
        <v>10</v>
      </c>
      <c r="I36" s="11"/>
    </row>
    <row r="37" customFormat="false" ht="15.25" hidden="false" customHeight="false" outlineLevel="0" collapsed="false">
      <c r="A37" s="8" t="n">
        <v>59.9</v>
      </c>
      <c r="B37" s="8" t="n">
        <v>34.5</v>
      </c>
      <c r="C37" s="8" t="n">
        <v>14.6</v>
      </c>
      <c r="D37" s="8" t="n">
        <f aca="false">(A37+B37+C37)/3</f>
        <v>36.3333333333333</v>
      </c>
      <c r="E37" s="9" t="n">
        <v>1</v>
      </c>
      <c r="F37" s="10" t="n">
        <v>1</v>
      </c>
      <c r="G37" s="8" t="n">
        <f aca="false">(D37/F37)/12</f>
        <v>3.02777777777778</v>
      </c>
      <c r="H37" s="8" t="n">
        <f aca="false">G37</f>
        <v>3.02777777777778</v>
      </c>
      <c r="I37" s="11"/>
    </row>
    <row r="38" customFormat="false" ht="14.05" hidden="false" customHeight="false" outlineLevel="0" collapsed="false">
      <c r="I38" s="11"/>
    </row>
    <row r="39" customFormat="false" ht="15.25" hidden="false" customHeight="false" outlineLevel="0" collapsed="false">
      <c r="A39" s="21" t="s">
        <v>95</v>
      </c>
      <c r="B39" s="21"/>
      <c r="C39" s="21"/>
      <c r="D39" s="21"/>
      <c r="E39" s="21"/>
      <c r="F39" s="21"/>
      <c r="G39" s="21"/>
      <c r="H39" s="21"/>
      <c r="I39" s="4" t="s">
        <v>2</v>
      </c>
    </row>
    <row r="40" customFormat="false" ht="15.25" hidden="false" customHeight="false" outlineLevel="0" collapsed="false">
      <c r="A40" s="5" t="s">
        <v>3</v>
      </c>
      <c r="B40" s="5" t="s">
        <v>4</v>
      </c>
      <c r="C40" s="5" t="s">
        <v>5</v>
      </c>
      <c r="D40" s="5" t="s">
        <v>6</v>
      </c>
      <c r="E40" s="5" t="s">
        <v>7</v>
      </c>
      <c r="F40" s="5" t="s">
        <v>8</v>
      </c>
      <c r="G40" s="5" t="s">
        <v>9</v>
      </c>
      <c r="H40" s="5" t="s">
        <v>10</v>
      </c>
      <c r="I40" s="11"/>
    </row>
    <row r="41" customFormat="false" ht="15.25" hidden="false" customHeight="false" outlineLevel="0" collapsed="false">
      <c r="A41" s="8" t="n">
        <v>3.9</v>
      </c>
      <c r="B41" s="8" t="n">
        <v>11</v>
      </c>
      <c r="C41" s="8" t="n">
        <v>4.24</v>
      </c>
      <c r="D41" s="8" t="n">
        <f aca="false">(A41+B41+C41)/3</f>
        <v>6.38</v>
      </c>
      <c r="E41" s="9" t="n">
        <v>1</v>
      </c>
      <c r="F41" s="10" t="n">
        <v>1</v>
      </c>
      <c r="G41" s="8" t="n">
        <f aca="false">(D41/F41)/12</f>
        <v>0.531666666666667</v>
      </c>
      <c r="H41" s="8" t="n">
        <f aca="false">G41</f>
        <v>0.531666666666667</v>
      </c>
      <c r="I41" s="11"/>
    </row>
    <row r="42" customFormat="false" ht="14.05" hidden="false" customHeight="false" outlineLevel="0" collapsed="false">
      <c r="I42" s="11"/>
    </row>
    <row r="43" customFormat="false" ht="15.25" hidden="false" customHeight="false" outlineLevel="0" collapsed="false">
      <c r="A43" s="21" t="s">
        <v>96</v>
      </c>
      <c r="B43" s="21"/>
      <c r="C43" s="21"/>
      <c r="D43" s="21"/>
      <c r="E43" s="21"/>
      <c r="F43" s="21"/>
      <c r="G43" s="21"/>
      <c r="H43" s="21"/>
      <c r="I43" s="4" t="s">
        <v>2</v>
      </c>
    </row>
    <row r="44" customFormat="false" ht="15.25" hidden="false" customHeight="false" outlineLevel="0" collapsed="false">
      <c r="A44" s="5" t="s">
        <v>3</v>
      </c>
      <c r="B44" s="5" t="s">
        <v>4</v>
      </c>
      <c r="C44" s="5" t="s">
        <v>5</v>
      </c>
      <c r="D44" s="5" t="s">
        <v>6</v>
      </c>
      <c r="E44" s="5" t="s">
        <v>7</v>
      </c>
      <c r="F44" s="5" t="s">
        <v>8</v>
      </c>
      <c r="G44" s="5" t="s">
        <v>9</v>
      </c>
      <c r="H44" s="5" t="s">
        <v>10</v>
      </c>
      <c r="I44" s="11"/>
    </row>
    <row r="45" customFormat="false" ht="15.25" hidden="false" customHeight="false" outlineLevel="0" collapsed="false">
      <c r="A45" s="8" t="n">
        <v>178.9</v>
      </c>
      <c r="B45" s="8" t="n">
        <v>199.66</v>
      </c>
      <c r="C45" s="8" t="n">
        <v>125.7</v>
      </c>
      <c r="D45" s="8" t="n">
        <f aca="false">(A45+B45+C45)/3</f>
        <v>168.086666666667</v>
      </c>
      <c r="E45" s="9" t="n">
        <v>1</v>
      </c>
      <c r="F45" s="10" t="n">
        <v>1</v>
      </c>
      <c r="G45" s="8" t="n">
        <f aca="false">(D45/F45)/12*2</f>
        <v>28.0144444444444</v>
      </c>
      <c r="H45" s="8" t="n">
        <f aca="false">G45</f>
        <v>28.0144444444444</v>
      </c>
      <c r="I45" s="11"/>
    </row>
    <row r="46" customFormat="false" ht="14.05" hidden="false" customHeight="false" outlineLevel="0" collapsed="false">
      <c r="I46" s="11"/>
    </row>
    <row r="47" customFormat="false" ht="15.25" hidden="false" customHeight="false" outlineLevel="0" collapsed="false">
      <c r="A47" s="21" t="s">
        <v>13</v>
      </c>
      <c r="B47" s="21"/>
      <c r="C47" s="21"/>
      <c r="D47" s="21"/>
      <c r="E47" s="21"/>
      <c r="F47" s="21"/>
      <c r="G47" s="21"/>
      <c r="H47" s="21"/>
      <c r="I47" s="4" t="s">
        <v>2</v>
      </c>
    </row>
    <row r="48" customFormat="false" ht="15.25" hidden="false" customHeight="false" outlineLevel="0" collapsed="false">
      <c r="A48" s="5" t="s">
        <v>3</v>
      </c>
      <c r="B48" s="5" t="s">
        <v>4</v>
      </c>
      <c r="C48" s="5" t="s">
        <v>5</v>
      </c>
      <c r="D48" s="5" t="s">
        <v>6</v>
      </c>
      <c r="E48" s="5" t="s">
        <v>7</v>
      </c>
      <c r="F48" s="5" t="s">
        <v>8</v>
      </c>
      <c r="G48" s="5" t="s">
        <v>9</v>
      </c>
      <c r="H48" s="5" t="s">
        <v>10</v>
      </c>
      <c r="I48" s="11"/>
    </row>
    <row r="49" customFormat="false" ht="15.25" hidden="false" customHeight="false" outlineLevel="0" collapsed="false">
      <c r="A49" s="8" t="n">
        <v>8.3</v>
      </c>
      <c r="B49" s="8" t="n">
        <v>19.99</v>
      </c>
      <c r="C49" s="8" t="n">
        <v>10.9</v>
      </c>
      <c r="D49" s="8" t="n">
        <f aca="false">(A49+B49+C49)/3</f>
        <v>13.0633333333333</v>
      </c>
      <c r="E49" s="9" t="n">
        <v>1</v>
      </c>
      <c r="F49" s="10" t="n">
        <v>1</v>
      </c>
      <c r="G49" s="8" t="n">
        <f aca="false">(D49/F49)/12*2</f>
        <v>2.17722222222222</v>
      </c>
      <c r="H49" s="8" t="n">
        <f aca="false">G49</f>
        <v>2.17722222222222</v>
      </c>
      <c r="I49" s="11"/>
    </row>
    <row r="50" customFormat="false" ht="14.05" hidden="false" customHeight="false" outlineLevel="0" collapsed="false">
      <c r="I50" s="11"/>
    </row>
    <row r="51" customFormat="false" ht="15.25" hidden="false" customHeight="false" outlineLevel="0" collapsed="false">
      <c r="A51" s="21" t="s">
        <v>97</v>
      </c>
      <c r="B51" s="21"/>
      <c r="C51" s="21"/>
      <c r="D51" s="21"/>
      <c r="E51" s="21"/>
      <c r="F51" s="21"/>
      <c r="G51" s="21"/>
      <c r="H51" s="21"/>
      <c r="I51" s="4" t="s">
        <v>2</v>
      </c>
    </row>
    <row r="52" customFormat="false" ht="15.25" hidden="false" customHeight="false" outlineLevel="0" collapsed="false">
      <c r="A52" s="5" t="s">
        <v>3</v>
      </c>
      <c r="B52" s="5" t="s">
        <v>4</v>
      </c>
      <c r="C52" s="5" t="s">
        <v>5</v>
      </c>
      <c r="D52" s="5" t="s">
        <v>6</v>
      </c>
      <c r="E52" s="5" t="s">
        <v>7</v>
      </c>
      <c r="F52" s="5" t="s">
        <v>8</v>
      </c>
      <c r="G52" s="5" t="s">
        <v>9</v>
      </c>
      <c r="H52" s="5" t="s">
        <v>10</v>
      </c>
      <c r="I52" s="11"/>
    </row>
    <row r="53" customFormat="false" ht="15.25" hidden="false" customHeight="false" outlineLevel="0" collapsed="false">
      <c r="A53" s="8" t="n">
        <v>13.8</v>
      </c>
      <c r="B53" s="8" t="n">
        <v>14</v>
      </c>
      <c r="C53" s="8" t="n">
        <v>26</v>
      </c>
      <c r="D53" s="8" t="n">
        <f aca="false">(A53+B53+C53)/3</f>
        <v>17.9333333333333</v>
      </c>
      <c r="E53" s="9" t="n">
        <v>1</v>
      </c>
      <c r="F53" s="10" t="n">
        <v>1</v>
      </c>
      <c r="G53" s="8" t="n">
        <f aca="false">(D53/F53)/12*2</f>
        <v>2.98888888888889</v>
      </c>
      <c r="H53" s="8" t="n">
        <f aca="false">G53</f>
        <v>2.98888888888889</v>
      </c>
      <c r="I53" s="11"/>
    </row>
    <row r="54" customFormat="false" ht="14.05" hidden="false" customHeight="false" outlineLevel="0" collapsed="false">
      <c r="I54" s="11"/>
    </row>
    <row r="55" customFormat="false" ht="15.25" hidden="false" customHeight="false" outlineLevel="0" collapsed="false">
      <c r="A55" s="21" t="s">
        <v>98</v>
      </c>
      <c r="B55" s="21"/>
      <c r="C55" s="21"/>
      <c r="D55" s="21"/>
      <c r="E55" s="21"/>
      <c r="F55" s="21"/>
      <c r="G55" s="21"/>
      <c r="H55" s="21"/>
      <c r="I55" s="4" t="s">
        <v>2</v>
      </c>
    </row>
    <row r="56" customFormat="false" ht="15.25" hidden="false" customHeight="false" outlineLevel="0" collapsed="false">
      <c r="A56" s="5" t="s">
        <v>3</v>
      </c>
      <c r="B56" s="5" t="s">
        <v>4</v>
      </c>
      <c r="C56" s="5" t="s">
        <v>5</v>
      </c>
      <c r="D56" s="5" t="s">
        <v>6</v>
      </c>
      <c r="E56" s="5" t="s">
        <v>7</v>
      </c>
      <c r="F56" s="5" t="s">
        <v>8</v>
      </c>
      <c r="G56" s="5" t="s">
        <v>9</v>
      </c>
      <c r="H56" s="5" t="s">
        <v>10</v>
      </c>
      <c r="I56" s="11"/>
    </row>
    <row r="57" customFormat="false" ht="15.25" hidden="false" customHeight="false" outlineLevel="0" collapsed="false">
      <c r="A57" s="8" t="n">
        <v>7.72</v>
      </c>
      <c r="B57" s="8" t="n">
        <v>7.72</v>
      </c>
      <c r="C57" s="8" t="n">
        <v>7.72</v>
      </c>
      <c r="D57" s="8" t="n">
        <f aca="false">(A57+B57+C57)/3</f>
        <v>7.72</v>
      </c>
      <c r="E57" s="9" t="n">
        <v>1</v>
      </c>
      <c r="F57" s="10" t="n">
        <v>1</v>
      </c>
      <c r="G57" s="8" t="n">
        <f aca="false">(D57/F57)/12</f>
        <v>0.643333333333333</v>
      </c>
      <c r="H57" s="8" t="n">
        <f aca="false">G57</f>
        <v>0.643333333333333</v>
      </c>
      <c r="I57" s="11"/>
    </row>
    <row r="58" customFormat="false" ht="14.05" hidden="false" customHeight="false" outlineLevel="0" collapsed="false">
      <c r="I58" s="11"/>
    </row>
    <row r="59" customFormat="false" ht="15.25" hidden="false" customHeight="false" outlineLevel="0" collapsed="false">
      <c r="A59" s="21" t="s">
        <v>99</v>
      </c>
      <c r="B59" s="21"/>
      <c r="C59" s="21"/>
      <c r="D59" s="21"/>
      <c r="E59" s="21"/>
      <c r="F59" s="21"/>
      <c r="G59" s="21"/>
      <c r="H59" s="21"/>
      <c r="I59" s="4" t="s">
        <v>2</v>
      </c>
    </row>
    <row r="60" customFormat="false" ht="15.25" hidden="false" customHeight="false" outlineLevel="0" collapsed="false">
      <c r="A60" s="5" t="s">
        <v>3</v>
      </c>
      <c r="B60" s="5" t="s">
        <v>4</v>
      </c>
      <c r="C60" s="5" t="s">
        <v>5</v>
      </c>
      <c r="D60" s="5" t="s">
        <v>6</v>
      </c>
      <c r="E60" s="5" t="s">
        <v>7</v>
      </c>
      <c r="F60" s="5" t="s">
        <v>8</v>
      </c>
      <c r="G60" s="5" t="s">
        <v>9</v>
      </c>
      <c r="H60" s="5" t="s">
        <v>10</v>
      </c>
      <c r="I60" s="11"/>
    </row>
    <row r="61" customFormat="false" ht="15.25" hidden="false" customHeight="false" outlineLevel="0" collapsed="false">
      <c r="A61" s="8" t="n">
        <v>572.88</v>
      </c>
      <c r="B61" s="8" t="n">
        <v>798</v>
      </c>
      <c r="C61" s="8" t="n">
        <v>492</v>
      </c>
      <c r="D61" s="8" t="n">
        <f aca="false">(A61+B61+C61)/3</f>
        <v>620.96</v>
      </c>
      <c r="E61" s="9" t="n">
        <v>1</v>
      </c>
      <c r="F61" s="10" t="n">
        <v>1</v>
      </c>
      <c r="G61" s="8" t="n">
        <f aca="false">(D61/F61)/12</f>
        <v>51.7466666666667</v>
      </c>
      <c r="H61" s="8" t="n">
        <f aca="false">G61</f>
        <v>51.7466666666667</v>
      </c>
      <c r="I61" s="11"/>
    </row>
    <row r="62" customFormat="false" ht="14.05" hidden="false" customHeight="false" outlineLevel="0" collapsed="false">
      <c r="I62" s="11"/>
    </row>
    <row r="63" customFormat="false" ht="15.25" hidden="false" customHeight="false" outlineLevel="0" collapsed="false">
      <c r="A63" s="21" t="s">
        <v>100</v>
      </c>
      <c r="B63" s="21"/>
      <c r="C63" s="21"/>
      <c r="D63" s="21"/>
      <c r="E63" s="21"/>
      <c r="F63" s="21"/>
      <c r="G63" s="21"/>
      <c r="H63" s="21"/>
      <c r="I63" s="4" t="s">
        <v>2</v>
      </c>
    </row>
    <row r="64" customFormat="false" ht="15.25" hidden="false" customHeight="false" outlineLevel="0" collapsed="false">
      <c r="A64" s="5" t="s">
        <v>3</v>
      </c>
      <c r="B64" s="5" t="s">
        <v>4</v>
      </c>
      <c r="C64" s="5" t="s">
        <v>5</v>
      </c>
      <c r="D64" s="5" t="s">
        <v>6</v>
      </c>
      <c r="E64" s="5" t="s">
        <v>7</v>
      </c>
      <c r="F64" s="5" t="s">
        <v>8</v>
      </c>
      <c r="G64" s="5" t="s">
        <v>9</v>
      </c>
      <c r="H64" s="5" t="s">
        <v>10</v>
      </c>
      <c r="I64" s="11"/>
    </row>
    <row r="65" customFormat="false" ht="15.25" hidden="false" customHeight="false" outlineLevel="0" collapsed="false">
      <c r="A65" s="8" t="n">
        <v>49</v>
      </c>
      <c r="B65" s="8" t="n">
        <v>49.9</v>
      </c>
      <c r="C65" s="8" t="n">
        <v>50</v>
      </c>
      <c r="D65" s="8" t="n">
        <f aca="false">(A65+B65+C65)/3</f>
        <v>49.6333333333333</v>
      </c>
      <c r="E65" s="9" t="n">
        <v>1</v>
      </c>
      <c r="F65" s="10" t="n">
        <v>1</v>
      </c>
      <c r="G65" s="8" t="n">
        <f aca="false">(D65/F65)/12</f>
        <v>4.13611111111111</v>
      </c>
      <c r="H65" s="8" t="n">
        <f aca="false">G65</f>
        <v>4.13611111111111</v>
      </c>
      <c r="I65" s="11"/>
    </row>
    <row r="66" customFormat="false" ht="14.05" hidden="false" customHeight="false" outlineLevel="0" collapsed="false">
      <c r="I66" s="11"/>
    </row>
    <row r="67" customFormat="false" ht="15.25" hidden="false" customHeight="false" outlineLevel="0" collapsed="false">
      <c r="A67" s="21" t="s">
        <v>53</v>
      </c>
      <c r="B67" s="21"/>
      <c r="C67" s="21"/>
      <c r="D67" s="21"/>
      <c r="E67" s="21"/>
      <c r="F67" s="21"/>
      <c r="G67" s="21"/>
      <c r="H67" s="21"/>
      <c r="I67" s="4" t="s">
        <v>2</v>
      </c>
    </row>
    <row r="68" customFormat="false" ht="15.25" hidden="false" customHeight="false" outlineLevel="0" collapsed="false">
      <c r="A68" s="5" t="s">
        <v>3</v>
      </c>
      <c r="B68" s="5" t="s">
        <v>4</v>
      </c>
      <c r="C68" s="5" t="s">
        <v>5</v>
      </c>
      <c r="D68" s="5" t="s">
        <v>6</v>
      </c>
      <c r="E68" s="5" t="s">
        <v>7</v>
      </c>
      <c r="F68" s="5" t="s">
        <v>8</v>
      </c>
      <c r="G68" s="5" t="s">
        <v>9</v>
      </c>
      <c r="H68" s="5" t="s">
        <v>10</v>
      </c>
      <c r="I68" s="7"/>
    </row>
    <row r="69" customFormat="false" ht="15.25" hidden="false" customHeight="false" outlineLevel="0" collapsed="false">
      <c r="A69" s="8" t="n">
        <v>11.5</v>
      </c>
      <c r="B69" s="8" t="n">
        <v>12.21</v>
      </c>
      <c r="C69" s="8" t="n">
        <v>11.3</v>
      </c>
      <c r="D69" s="8" t="n">
        <f aca="false">(A69+B69+C69)/3</f>
        <v>11.67</v>
      </c>
      <c r="E69" s="9" t="n">
        <v>1</v>
      </c>
      <c r="F69" s="10" t="n">
        <v>1</v>
      </c>
      <c r="G69" s="8" t="n">
        <f aca="false">(D69/F69)/12*2</f>
        <v>1.945</v>
      </c>
      <c r="H69" s="8" t="n">
        <f aca="false">G69</f>
        <v>1.945</v>
      </c>
      <c r="I69" s="11"/>
    </row>
    <row r="70" customFormat="false" ht="15.25" hidden="false" customHeight="false" outlineLevel="0" collapsed="false">
      <c r="A70" s="8"/>
      <c r="B70" s="8"/>
      <c r="C70" s="8"/>
      <c r="D70" s="8"/>
      <c r="E70" s="9"/>
      <c r="F70" s="9"/>
      <c r="G70" s="8"/>
      <c r="H70" s="8"/>
      <c r="I70" s="11"/>
    </row>
    <row r="71" customFormat="false" ht="15.25" hidden="false" customHeight="false" outlineLevel="0" collapsed="false">
      <c r="A71" s="21" t="s">
        <v>54</v>
      </c>
      <c r="B71" s="21"/>
      <c r="C71" s="21"/>
      <c r="D71" s="21"/>
      <c r="E71" s="21"/>
      <c r="F71" s="21"/>
      <c r="G71" s="21"/>
      <c r="H71" s="21"/>
      <c r="I71" s="4" t="s">
        <v>2</v>
      </c>
    </row>
    <row r="72" customFormat="false" ht="15.25" hidden="false" customHeight="false" outlineLevel="0" collapsed="false">
      <c r="A72" s="5" t="s">
        <v>3</v>
      </c>
      <c r="B72" s="5" t="s">
        <v>4</v>
      </c>
      <c r="C72" s="5" t="s">
        <v>5</v>
      </c>
      <c r="D72" s="5" t="s">
        <v>6</v>
      </c>
      <c r="E72" s="5" t="s">
        <v>7</v>
      </c>
      <c r="F72" s="5" t="s">
        <v>8</v>
      </c>
      <c r="G72" s="5" t="s">
        <v>9</v>
      </c>
      <c r="H72" s="5" t="s">
        <v>10</v>
      </c>
      <c r="I72" s="6"/>
    </row>
    <row r="73" customFormat="false" ht="15.25" hidden="false" customHeight="false" outlineLevel="0" collapsed="false">
      <c r="A73" s="8" t="n">
        <v>254</v>
      </c>
      <c r="B73" s="8" t="n">
        <v>180</v>
      </c>
      <c r="C73" s="8" t="n">
        <v>42.9</v>
      </c>
      <c r="D73" s="8" t="n">
        <f aca="false">(A73+B73+C73)/3</f>
        <v>158.966666666667</v>
      </c>
      <c r="E73" s="9" t="n">
        <v>1</v>
      </c>
      <c r="F73" s="10" t="n">
        <v>1</v>
      </c>
      <c r="G73" s="8" t="n">
        <f aca="false">(D73/F73)/12</f>
        <v>13.2472222222222</v>
      </c>
      <c r="H73" s="8" t="n">
        <f aca="false">G73</f>
        <v>13.2472222222222</v>
      </c>
      <c r="I73" s="11"/>
    </row>
    <row r="74" customFormat="false" ht="15.25" hidden="false" customHeight="false" outlineLevel="0" collapsed="false">
      <c r="A74" s="8"/>
      <c r="B74" s="8"/>
      <c r="C74" s="8"/>
      <c r="D74" s="8"/>
      <c r="E74" s="9"/>
      <c r="F74" s="9"/>
      <c r="G74" s="8"/>
      <c r="H74" s="8"/>
      <c r="I74" s="11"/>
    </row>
    <row r="75" customFormat="false" ht="15.25" hidden="false" customHeight="false" outlineLevel="0" collapsed="false">
      <c r="A75" s="21" t="s">
        <v>55</v>
      </c>
      <c r="B75" s="21"/>
      <c r="C75" s="21"/>
      <c r="D75" s="21"/>
      <c r="E75" s="21"/>
      <c r="F75" s="21"/>
      <c r="G75" s="21"/>
      <c r="H75" s="21"/>
      <c r="I75" s="4" t="s">
        <v>2</v>
      </c>
    </row>
    <row r="76" customFormat="false" ht="15.25" hidden="false" customHeight="false" outlineLevel="0" collapsed="false">
      <c r="A76" s="5" t="s">
        <v>3</v>
      </c>
      <c r="B76" s="5" t="s">
        <v>4</v>
      </c>
      <c r="C76" s="5" t="s">
        <v>5</v>
      </c>
      <c r="D76" s="5" t="s">
        <v>6</v>
      </c>
      <c r="E76" s="5" t="s">
        <v>7</v>
      </c>
      <c r="F76" s="5" t="s">
        <v>8</v>
      </c>
      <c r="G76" s="5" t="s">
        <v>9</v>
      </c>
      <c r="H76" s="5" t="s">
        <v>10</v>
      </c>
      <c r="I76" s="7"/>
    </row>
    <row r="77" customFormat="false" ht="15.25" hidden="false" customHeight="false" outlineLevel="0" collapsed="false">
      <c r="A77" s="8" t="n">
        <v>179.6</v>
      </c>
      <c r="B77" s="8" t="n">
        <v>136</v>
      </c>
      <c r="C77" s="8" t="n">
        <v>128.19</v>
      </c>
      <c r="D77" s="8" t="n">
        <f aca="false">(A77+B77+C77)/3</f>
        <v>147.93</v>
      </c>
      <c r="E77" s="9" t="n">
        <v>1</v>
      </c>
      <c r="F77" s="10" t="n">
        <v>1</v>
      </c>
      <c r="G77" s="8" t="n">
        <f aca="false">(D77/F77)/12</f>
        <v>12.3275</v>
      </c>
      <c r="H77" s="8" t="n">
        <f aca="false">G77</f>
        <v>12.3275</v>
      </c>
      <c r="I77" s="11"/>
    </row>
    <row r="78" customFormat="false" ht="15.25" hidden="false" customHeight="false" outlineLevel="0" collapsed="false">
      <c r="A78" s="8"/>
      <c r="B78" s="8"/>
      <c r="C78" s="8"/>
      <c r="D78" s="8"/>
      <c r="E78" s="9"/>
      <c r="F78" s="9"/>
      <c r="G78" s="8"/>
      <c r="H78" s="8"/>
      <c r="I78" s="11"/>
    </row>
    <row r="79" customFormat="false" ht="15.25" hidden="false" customHeight="false" outlineLevel="0" collapsed="false">
      <c r="A79" s="21" t="s">
        <v>56</v>
      </c>
      <c r="B79" s="21"/>
      <c r="C79" s="21"/>
      <c r="D79" s="21"/>
      <c r="E79" s="21"/>
      <c r="F79" s="21"/>
      <c r="G79" s="21"/>
      <c r="H79" s="21"/>
      <c r="I79" s="4" t="s">
        <v>2</v>
      </c>
    </row>
    <row r="80" customFormat="false" ht="15.25" hidden="false" customHeight="false" outlineLevel="0" collapsed="false">
      <c r="A80" s="5" t="s">
        <v>3</v>
      </c>
      <c r="B80" s="5" t="s">
        <v>4</v>
      </c>
      <c r="C80" s="5" t="s">
        <v>5</v>
      </c>
      <c r="D80" s="5" t="s">
        <v>6</v>
      </c>
      <c r="E80" s="5" t="s">
        <v>7</v>
      </c>
      <c r="F80" s="5" t="s">
        <v>8</v>
      </c>
      <c r="G80" s="5" t="s">
        <v>9</v>
      </c>
      <c r="H80" s="5" t="s">
        <v>10</v>
      </c>
      <c r="I80" s="7"/>
    </row>
    <row r="81" customFormat="false" ht="15.25" hidden="false" customHeight="false" outlineLevel="0" collapsed="false">
      <c r="A81" s="8" t="n">
        <v>192.33</v>
      </c>
      <c r="B81" s="8" t="n">
        <v>89.79</v>
      </c>
      <c r="C81" s="8" t="n">
        <v>149</v>
      </c>
      <c r="D81" s="8" t="n">
        <f aca="false">(A81+B81+C81)/3</f>
        <v>143.706666666667</v>
      </c>
      <c r="E81" s="9" t="n">
        <v>1</v>
      </c>
      <c r="F81" s="10" t="n">
        <v>1</v>
      </c>
      <c r="G81" s="8" t="n">
        <f aca="false">(D81/F81)/12</f>
        <v>11.9755555555556</v>
      </c>
      <c r="H81" s="8" t="n">
        <f aca="false">G81</f>
        <v>11.9755555555556</v>
      </c>
      <c r="I81" s="11"/>
    </row>
    <row r="82" customFormat="false" ht="15.25" hidden="false" customHeight="false" outlineLevel="0" collapsed="false">
      <c r="A82" s="8"/>
      <c r="B82" s="8"/>
      <c r="C82" s="8"/>
      <c r="D82" s="8"/>
      <c r="E82" s="9"/>
      <c r="F82" s="9"/>
      <c r="G82" s="8"/>
      <c r="H82" s="8"/>
      <c r="I82" s="11"/>
    </row>
    <row r="83" customFormat="false" ht="15.25" hidden="false" customHeight="false" outlineLevel="0" collapsed="false">
      <c r="A83" s="3" t="s">
        <v>18</v>
      </c>
      <c r="B83" s="3"/>
      <c r="C83" s="3"/>
      <c r="D83" s="3"/>
      <c r="E83" s="3"/>
      <c r="F83" s="3"/>
      <c r="G83" s="3"/>
      <c r="H83" s="3"/>
      <c r="I83" s="4" t="s">
        <v>2</v>
      </c>
    </row>
    <row r="84" customFormat="false" ht="15.25" hidden="false" customHeight="false" outlineLevel="0" collapsed="false">
      <c r="A84" s="5" t="s">
        <v>3</v>
      </c>
      <c r="B84" s="5" t="s">
        <v>4</v>
      </c>
      <c r="C84" s="5" t="s">
        <v>5</v>
      </c>
      <c r="D84" s="5" t="s">
        <v>6</v>
      </c>
      <c r="E84" s="5" t="s">
        <v>7</v>
      </c>
      <c r="F84" s="6" t="s">
        <v>8</v>
      </c>
      <c r="G84" s="5" t="s">
        <v>9</v>
      </c>
      <c r="H84" s="5" t="s">
        <v>10</v>
      </c>
      <c r="I84" s="7"/>
    </row>
    <row r="85" customFormat="false" ht="15.25" hidden="false" customHeight="false" outlineLevel="0" collapsed="false">
      <c r="A85" s="8" t="n">
        <v>16.9</v>
      </c>
      <c r="B85" s="8" t="n">
        <v>9.5</v>
      </c>
      <c r="C85" s="8" t="n">
        <v>10.5</v>
      </c>
      <c r="D85" s="8" t="n">
        <f aca="false">(A85+B85+C85)/3</f>
        <v>12.3</v>
      </c>
      <c r="E85" s="9" t="n">
        <v>1</v>
      </c>
      <c r="F85" s="10" t="n">
        <v>1</v>
      </c>
      <c r="G85" s="8" t="n">
        <f aca="false">(D85/F85)/12*6</f>
        <v>6.15</v>
      </c>
      <c r="H85" s="8" t="n">
        <f aca="false">G85</f>
        <v>6.15</v>
      </c>
      <c r="I85" s="11"/>
    </row>
    <row r="86" customFormat="false" ht="14.05" hidden="false" customHeight="false" outlineLevel="0" collapsed="false">
      <c r="I86" s="11"/>
    </row>
    <row r="87" customFormat="false" ht="15.25" hidden="false" customHeight="false" outlineLevel="0" collapsed="false">
      <c r="A87" s="21" t="s">
        <v>57</v>
      </c>
      <c r="B87" s="21"/>
      <c r="C87" s="21"/>
      <c r="D87" s="21"/>
      <c r="E87" s="21"/>
      <c r="F87" s="21"/>
      <c r="G87" s="21"/>
      <c r="H87" s="21"/>
      <c r="I87" s="4" t="s">
        <v>2</v>
      </c>
    </row>
    <row r="88" customFormat="false" ht="15.25" hidden="false" customHeight="false" outlineLevel="0" collapsed="false">
      <c r="A88" s="5" t="s">
        <v>3</v>
      </c>
      <c r="B88" s="5" t="s">
        <v>4</v>
      </c>
      <c r="C88" s="5" t="s">
        <v>5</v>
      </c>
      <c r="D88" s="5" t="s">
        <v>6</v>
      </c>
      <c r="E88" s="5" t="s">
        <v>7</v>
      </c>
      <c r="F88" s="5" t="s">
        <v>8</v>
      </c>
      <c r="G88" s="5" t="s">
        <v>9</v>
      </c>
      <c r="H88" s="5" t="s">
        <v>10</v>
      </c>
      <c r="I88" s="7"/>
    </row>
    <row r="89" customFormat="false" ht="15.25" hidden="false" customHeight="false" outlineLevel="0" collapsed="false">
      <c r="A89" s="8" t="n">
        <v>94.9</v>
      </c>
      <c r="B89" s="8" t="n">
        <v>49.9</v>
      </c>
      <c r="C89" s="8" t="n">
        <v>78</v>
      </c>
      <c r="D89" s="8" t="n">
        <f aca="false">(A89+B89+C89)/3</f>
        <v>74.2666666666667</v>
      </c>
      <c r="E89" s="9" t="n">
        <v>1</v>
      </c>
      <c r="F89" s="10" t="n">
        <v>1</v>
      </c>
      <c r="G89" s="8" t="n">
        <f aca="false">(D89/F89)/12*3</f>
        <v>18.5666666666667</v>
      </c>
      <c r="H89" s="8" t="n">
        <f aca="false">G89</f>
        <v>18.5666666666667</v>
      </c>
      <c r="I89" s="11"/>
    </row>
    <row r="90" customFormat="false" ht="15" hidden="false" customHeight="false" outlineLevel="0" collapsed="false">
      <c r="A90" s="8"/>
      <c r="B90" s="8"/>
      <c r="C90" s="8"/>
      <c r="D90" s="8"/>
      <c r="E90" s="9"/>
      <c r="F90" s="10"/>
      <c r="G90" s="8"/>
      <c r="H90" s="8"/>
      <c r="I90" s="11"/>
    </row>
    <row r="91" customFormat="false" ht="15" hidden="false" customHeight="false" outlineLevel="0" collapsed="false">
      <c r="A91" s="3" t="s">
        <v>20</v>
      </c>
      <c r="B91" s="3"/>
      <c r="C91" s="3"/>
      <c r="D91" s="3"/>
      <c r="E91" s="3"/>
      <c r="F91" s="3"/>
      <c r="G91" s="3"/>
      <c r="H91" s="3"/>
      <c r="I91" s="4" t="s">
        <v>2</v>
      </c>
    </row>
    <row r="92" customFormat="false" ht="15" hidden="false" customHeight="false" outlineLevel="0" collapsed="false">
      <c r="A92" s="5" t="s">
        <v>3</v>
      </c>
      <c r="B92" s="5" t="s">
        <v>4</v>
      </c>
      <c r="C92" s="5" t="s">
        <v>5</v>
      </c>
      <c r="D92" s="5" t="s">
        <v>6</v>
      </c>
      <c r="E92" s="5" t="s">
        <v>7</v>
      </c>
      <c r="F92" s="6" t="s">
        <v>8</v>
      </c>
      <c r="G92" s="5" t="s">
        <v>9</v>
      </c>
      <c r="H92" s="5" t="s">
        <v>10</v>
      </c>
      <c r="I92" s="7"/>
    </row>
    <row r="93" customFormat="false" ht="15" hidden="false" customHeight="false" outlineLevel="0" collapsed="false">
      <c r="A93" s="8" t="n">
        <v>4.7</v>
      </c>
      <c r="B93" s="8" t="n">
        <v>4.1</v>
      </c>
      <c r="C93" s="8" t="n">
        <v>3.4</v>
      </c>
      <c r="D93" s="8" t="n">
        <f aca="false">(A93+B93+C93)/3</f>
        <v>4.06666666666667</v>
      </c>
      <c r="E93" s="9" t="n">
        <v>1</v>
      </c>
      <c r="F93" s="10" t="n">
        <v>1</v>
      </c>
      <c r="G93" s="8" t="n">
        <f aca="false">(D93/F93)/12</f>
        <v>0.338888888888889</v>
      </c>
      <c r="H93" s="8" t="n">
        <f aca="false">G93</f>
        <v>0.338888888888889</v>
      </c>
      <c r="I93" s="11"/>
    </row>
    <row r="94" customFormat="false" ht="15" hidden="false" customHeight="false" outlineLevel="0" collapsed="false">
      <c r="A94" s="8"/>
      <c r="B94" s="8"/>
      <c r="C94" s="8"/>
      <c r="D94" s="8"/>
      <c r="E94" s="9"/>
      <c r="F94" s="10"/>
      <c r="G94" s="8"/>
      <c r="H94" s="8"/>
      <c r="I94" s="11"/>
    </row>
    <row r="95" customFormat="false" ht="15" hidden="false" customHeight="false" outlineLevel="0" collapsed="false">
      <c r="A95" s="3" t="s">
        <v>21</v>
      </c>
      <c r="B95" s="3"/>
      <c r="C95" s="3"/>
      <c r="D95" s="3"/>
      <c r="E95" s="3"/>
      <c r="F95" s="3"/>
      <c r="G95" s="3"/>
      <c r="H95" s="3"/>
      <c r="I95" s="4" t="s">
        <v>2</v>
      </c>
    </row>
    <row r="96" customFormat="false" ht="15" hidden="false" customHeight="false" outlineLevel="0" collapsed="false">
      <c r="A96" s="5" t="s">
        <v>3</v>
      </c>
      <c r="B96" s="5" t="s">
        <v>4</v>
      </c>
      <c r="C96" s="5" t="s">
        <v>5</v>
      </c>
      <c r="D96" s="5" t="s">
        <v>6</v>
      </c>
      <c r="E96" s="5" t="s">
        <v>7</v>
      </c>
      <c r="F96" s="6" t="s">
        <v>8</v>
      </c>
      <c r="G96" s="5" t="s">
        <v>9</v>
      </c>
      <c r="H96" s="5" t="s">
        <v>10</v>
      </c>
      <c r="I96" s="7"/>
    </row>
    <row r="97" customFormat="false" ht="15" hidden="false" customHeight="false" outlineLevel="0" collapsed="false">
      <c r="A97" s="8" t="n">
        <v>1.3</v>
      </c>
      <c r="B97" s="8" t="n">
        <v>1.59</v>
      </c>
      <c r="C97" s="8" t="n">
        <v>1.88</v>
      </c>
      <c r="D97" s="8" t="n">
        <f aca="false">(A97+B97+C97)/3</f>
        <v>1.59</v>
      </c>
      <c r="E97" s="9" t="n">
        <v>1</v>
      </c>
      <c r="F97" s="10" t="n">
        <v>1</v>
      </c>
      <c r="G97" s="8" t="n">
        <f aca="false">(D97/F97)/12</f>
        <v>0.1325</v>
      </c>
      <c r="H97" s="8" t="n">
        <f aca="false">G97</f>
        <v>0.1325</v>
      </c>
      <c r="I97" s="11"/>
    </row>
    <row r="98" customFormat="false" ht="15" hidden="false" customHeight="false" outlineLevel="0" collapsed="false">
      <c r="A98" s="8"/>
      <c r="B98" s="8"/>
      <c r="C98" s="8"/>
      <c r="D98" s="8"/>
      <c r="E98" s="9"/>
      <c r="F98" s="10"/>
      <c r="G98" s="8"/>
      <c r="H98" s="8"/>
      <c r="I98" s="11"/>
    </row>
    <row r="99" customFormat="false" ht="15" hidden="false" customHeight="false" outlineLevel="0" collapsed="false">
      <c r="A99" s="3" t="s">
        <v>22</v>
      </c>
      <c r="B99" s="3"/>
      <c r="C99" s="3"/>
      <c r="D99" s="3"/>
      <c r="E99" s="3"/>
      <c r="F99" s="3"/>
      <c r="G99" s="3"/>
      <c r="H99" s="3"/>
      <c r="I99" s="4" t="s">
        <v>2</v>
      </c>
    </row>
    <row r="100" customFormat="false" ht="15" hidden="false" customHeight="false" outlineLevel="0" collapsed="false">
      <c r="A100" s="5" t="s">
        <v>3</v>
      </c>
      <c r="B100" s="5" t="s">
        <v>4</v>
      </c>
      <c r="C100" s="5" t="s">
        <v>5</v>
      </c>
      <c r="D100" s="5" t="s">
        <v>6</v>
      </c>
      <c r="E100" s="5" t="s">
        <v>7</v>
      </c>
      <c r="F100" s="6" t="s">
        <v>8</v>
      </c>
      <c r="G100" s="5" t="s">
        <v>9</v>
      </c>
      <c r="H100" s="5" t="s">
        <v>10</v>
      </c>
      <c r="I100" s="6"/>
    </row>
    <row r="101" customFormat="false" ht="15" hidden="false" customHeight="false" outlineLevel="0" collapsed="false">
      <c r="A101" s="8" t="n">
        <v>1499</v>
      </c>
      <c r="B101" s="8" t="n">
        <v>1199</v>
      </c>
      <c r="C101" s="8" t="n">
        <v>1299.9</v>
      </c>
      <c r="D101" s="8" t="n">
        <f aca="false">(A101+B101+C101)/3</f>
        <v>1332.63333333333</v>
      </c>
      <c r="E101" s="9" t="n">
        <v>0.1</v>
      </c>
      <c r="F101" s="10" t="n">
        <v>10</v>
      </c>
      <c r="G101" s="8" t="n">
        <f aca="false">(D101/F101)/12*4</f>
        <v>44.4211111111111</v>
      </c>
      <c r="H101" s="8" t="n">
        <f aca="false">G101/114</f>
        <v>0.389658869395712</v>
      </c>
      <c r="I101" s="11"/>
    </row>
    <row r="102" customFormat="false" ht="15" hidden="false" customHeight="false" outlineLevel="0" collapsed="false">
      <c r="A102" s="8"/>
      <c r="B102" s="8"/>
      <c r="C102" s="8"/>
      <c r="D102" s="8"/>
      <c r="E102" s="9"/>
      <c r="F102" s="9"/>
      <c r="G102" s="8"/>
      <c r="H102" s="8"/>
      <c r="I102" s="11"/>
    </row>
    <row r="103" customFormat="false" ht="15" hidden="false" customHeight="false" outlineLevel="0" collapsed="false">
      <c r="A103" s="17" t="s">
        <v>23</v>
      </c>
      <c r="B103" s="17"/>
      <c r="C103" s="17"/>
      <c r="D103" s="17"/>
      <c r="E103" s="17"/>
      <c r="F103" s="17"/>
      <c r="G103" s="18" t="n">
        <f aca="false">(G5+G9+G13+G17+G21+G25+G29+G33+G37+G41+G45+G49+G53+G57+G61+G65+G69+G73+G77+G81+G85+G89+G93+G97+G101)</f>
        <v>254.653055555556</v>
      </c>
      <c r="H103" s="18" t="n">
        <f aca="false">(H5+H9+H13+H17+H21+H25+H29+H33+H37+H41+H45+H49+H53+H57+H61+H65+H69+H73+H77+H81+H85+H89+H93+H97+H101)</f>
        <v>210.62160331384</v>
      </c>
    </row>
    <row r="104" customFormat="false" ht="13.8" hidden="false" customHeight="false" outlineLevel="0" collapsed="false">
      <c r="I104" s="39"/>
    </row>
    <row r="105" customFormat="false" ht="15" hidden="false" customHeight="false" outlineLevel="0" collapsed="false">
      <c r="A105" s="19" t="s">
        <v>24</v>
      </c>
      <c r="B105" s="19"/>
      <c r="C105" s="19"/>
      <c r="D105" s="19"/>
      <c r="E105" s="19"/>
      <c r="F105" s="19"/>
      <c r="G105" s="20" t="n">
        <f aca="false">(G5+G9+G13+G17+G21+G25+G29+G101)</f>
        <v>53.0980555555556</v>
      </c>
      <c r="H105" s="20" t="n">
        <f aca="false">(H5+H9+H13+H17+H21+H25+H29+H101)</f>
        <v>9.06660331384016</v>
      </c>
    </row>
    <row r="106" customFormat="false" ht="13.8" hidden="false" customHeight="false" outlineLevel="0" collapsed="false"/>
    <row r="107" customFormat="false" ht="15" hidden="false" customHeight="false" outlineLevel="0" collapsed="false">
      <c r="A107" s="36" t="s">
        <v>85</v>
      </c>
      <c r="B107" s="36"/>
      <c r="C107" s="36"/>
      <c r="D107" s="36"/>
      <c r="E107" s="36"/>
      <c r="F107" s="36"/>
      <c r="G107" s="37" t="n">
        <f aca="false">(G33+G37+G41+G45+G49+G53+G57+G61+G65+G69+G73+G77+G81)</f>
        <v>176.366944444444</v>
      </c>
      <c r="H107" s="37" t="n">
        <f aca="false">(H33+H37+H41+H45+H49+H53+H57+H61+H65+H69+H73+H77+H81)</f>
        <v>176.366944444444</v>
      </c>
      <c r="I107" s="39"/>
    </row>
    <row r="108" customFormat="false" ht="15" hidden="false" customHeight="false" outlineLevel="0" collapsed="false">
      <c r="A108" s="29"/>
      <c r="B108" s="38"/>
      <c r="C108" s="38"/>
      <c r="D108" s="38"/>
      <c r="E108" s="38"/>
      <c r="F108" s="38"/>
      <c r="G108" s="30"/>
      <c r="H108" s="30"/>
      <c r="I108" s="39"/>
    </row>
    <row r="109" customFormat="false" ht="15" hidden="false" customHeight="false" outlineLevel="0" collapsed="false">
      <c r="A109" s="19" t="s">
        <v>26</v>
      </c>
      <c r="B109" s="19"/>
      <c r="C109" s="19"/>
      <c r="D109" s="19"/>
      <c r="E109" s="19"/>
      <c r="F109" s="19"/>
      <c r="G109" s="20" t="n">
        <f aca="false">(G85+G89+G93+G97)</f>
        <v>25.1880555555556</v>
      </c>
      <c r="H109" s="20" t="n">
        <f aca="false">(H85+H89+H93+H97)</f>
        <v>25.1880555555556</v>
      </c>
      <c r="I109" s="39"/>
    </row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1">
    <mergeCell ref="A1:H1"/>
    <mergeCell ref="A2:H2"/>
    <mergeCell ref="A3:H3"/>
    <mergeCell ref="A7:H7"/>
    <mergeCell ref="A11:H11"/>
    <mergeCell ref="A15:H15"/>
    <mergeCell ref="A19:H19"/>
    <mergeCell ref="A23:H23"/>
    <mergeCell ref="A27:H27"/>
    <mergeCell ref="A31:H31"/>
    <mergeCell ref="A35:H35"/>
    <mergeCell ref="A39:H39"/>
    <mergeCell ref="A43:H43"/>
    <mergeCell ref="A47:H47"/>
    <mergeCell ref="A51:H51"/>
    <mergeCell ref="A55:H55"/>
    <mergeCell ref="A59:H59"/>
    <mergeCell ref="A63:H63"/>
    <mergeCell ref="A67:H67"/>
    <mergeCell ref="A71:H71"/>
    <mergeCell ref="A75:H75"/>
    <mergeCell ref="A79:H79"/>
    <mergeCell ref="A83:H83"/>
    <mergeCell ref="A87:H87"/>
    <mergeCell ref="A91:H91"/>
    <mergeCell ref="A95:H95"/>
    <mergeCell ref="A99:H99"/>
    <mergeCell ref="A103:F103"/>
    <mergeCell ref="A105:F105"/>
    <mergeCell ref="A107:F107"/>
    <mergeCell ref="A109:F10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65536"/>
  <sheetViews>
    <sheetView windowProtection="false" showFormulas="false" showGridLines="true" showRowColHeaders="true" showZeros="true" rightToLeft="false" tabSelected="false" showOutlineSymbols="true" defaultGridColor="true" view="normal" topLeftCell="A60" colorId="64" zoomScale="85" zoomScaleNormal="85" zoomScalePageLayoutView="100" workbookViewId="0">
      <selection pane="topLeft" activeCell="H81" activeCellId="0" sqref="H81"/>
    </sheetView>
  </sheetViews>
  <sheetFormatPr defaultRowHeight="14.05"/>
  <cols>
    <col collapsed="false" hidden="false" max="4" min="1" style="0" width="12.4372093023256"/>
    <col collapsed="false" hidden="false" max="5" min="5" style="0" width="17.8093023255814"/>
    <col collapsed="false" hidden="false" max="6" min="6" style="0" width="28.7488372093023"/>
    <col collapsed="false" hidden="false" max="9" min="7" style="0" width="21.4883720930233"/>
    <col collapsed="false" hidden="false" max="1025" min="10" style="0" width="9.3953488372093"/>
  </cols>
  <sheetData>
    <row r="1" customFormat="false" ht="17.6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</row>
    <row r="2" customFormat="false" ht="14.05" hidden="false" customHeight="fals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8.65" hidden="false" customHeight="true" outlineLevel="0" collapsed="false">
      <c r="A3" s="3" t="s">
        <v>1</v>
      </c>
      <c r="B3" s="3"/>
      <c r="C3" s="3"/>
      <c r="D3" s="3"/>
      <c r="E3" s="3"/>
      <c r="F3" s="3"/>
      <c r="G3" s="3"/>
      <c r="H3" s="3"/>
      <c r="I3" s="4" t="s">
        <v>2</v>
      </c>
    </row>
    <row r="4" customFormat="false" ht="15.25" hidden="false" customHeight="false" outlineLevel="0" collapsed="false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6" t="s">
        <v>8</v>
      </c>
      <c r="G4" s="6" t="s">
        <v>9</v>
      </c>
      <c r="H4" s="5" t="s">
        <v>10</v>
      </c>
      <c r="I4" s="7" t="n">
        <v>8205</v>
      </c>
    </row>
    <row r="5" customFormat="false" ht="15.25" hidden="false" customHeight="false" outlineLevel="0" collapsed="false">
      <c r="A5" s="8" t="n">
        <v>196.81</v>
      </c>
      <c r="B5" s="8" t="n">
        <v>188.88</v>
      </c>
      <c r="C5" s="8" t="n">
        <v>239</v>
      </c>
      <c r="D5" s="8" t="n">
        <f aca="false">(A5+B5+C5)/3</f>
        <v>208.23</v>
      </c>
      <c r="E5" s="9" t="n">
        <v>0.2</v>
      </c>
      <c r="F5" s="10" t="n">
        <v>5</v>
      </c>
      <c r="G5" s="8" t="n">
        <f aca="false">(D5/F5)/12*4</f>
        <v>13.882</v>
      </c>
      <c r="H5" s="8" t="n">
        <f aca="false">G5/4</f>
        <v>3.4705</v>
      </c>
      <c r="I5" s="11"/>
    </row>
    <row r="6" customFormat="false" ht="14.05" hidden="false" customHeight="false" outlineLevel="0" collapsed="false">
      <c r="I6" s="11"/>
    </row>
    <row r="7" customFormat="false" ht="17.4" hidden="false" customHeight="true" outlineLevel="0" collapsed="false">
      <c r="A7" s="3" t="s">
        <v>131</v>
      </c>
      <c r="B7" s="3"/>
      <c r="C7" s="3"/>
      <c r="D7" s="3"/>
      <c r="E7" s="3"/>
      <c r="F7" s="3"/>
      <c r="G7" s="3"/>
      <c r="H7" s="3"/>
      <c r="I7" s="4" t="s">
        <v>2</v>
      </c>
    </row>
    <row r="8" customFormat="false" ht="15.25" hidden="false" customHeight="false" outlineLevel="0" collapsed="false">
      <c r="A8" s="5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6" t="s">
        <v>8</v>
      </c>
      <c r="G8" s="5" t="s">
        <v>9</v>
      </c>
      <c r="H8" s="5" t="s">
        <v>10</v>
      </c>
      <c r="I8" s="7"/>
    </row>
    <row r="9" customFormat="false" ht="15.25" hidden="false" customHeight="false" outlineLevel="0" collapsed="false">
      <c r="A9" s="8" t="n">
        <v>9.6</v>
      </c>
      <c r="B9" s="8" t="n">
        <v>4.7</v>
      </c>
      <c r="C9" s="8" t="n">
        <v>3.81</v>
      </c>
      <c r="D9" s="8" t="n">
        <f aca="false">(A9+B9+C9)/3</f>
        <v>6.03666666666667</v>
      </c>
      <c r="E9" s="9" t="n">
        <v>0.2</v>
      </c>
      <c r="F9" s="10" t="n">
        <v>5</v>
      </c>
      <c r="G9" s="8" t="n">
        <f aca="false">(D9/F9)/12*4</f>
        <v>0.402444444444444</v>
      </c>
      <c r="H9" s="8" t="n">
        <f aca="false">G9/4</f>
        <v>0.100611111111111</v>
      </c>
      <c r="I9" s="11"/>
    </row>
    <row r="10" customFormat="false" ht="14.05" hidden="false" customHeight="false" outlineLevel="0" collapsed="false">
      <c r="I10" s="11"/>
    </row>
    <row r="11" customFormat="false" ht="17.4" hidden="false" customHeight="true" outlineLevel="0" collapsed="false">
      <c r="A11" s="3" t="s">
        <v>12</v>
      </c>
      <c r="B11" s="3"/>
      <c r="C11" s="3"/>
      <c r="D11" s="3"/>
      <c r="E11" s="3"/>
      <c r="F11" s="3"/>
      <c r="G11" s="3"/>
      <c r="H11" s="3"/>
      <c r="I11" s="4" t="s">
        <v>2</v>
      </c>
    </row>
    <row r="12" customFormat="false" ht="15.25" hidden="false" customHeight="false" outlineLevel="0" collapsed="false">
      <c r="A12" s="5" t="s">
        <v>3</v>
      </c>
      <c r="B12" s="5" t="s">
        <v>4</v>
      </c>
      <c r="C12" s="5" t="s">
        <v>5</v>
      </c>
      <c r="D12" s="5" t="s">
        <v>6</v>
      </c>
      <c r="E12" s="5" t="s">
        <v>7</v>
      </c>
      <c r="F12" s="6" t="s">
        <v>8</v>
      </c>
      <c r="G12" s="5" t="s">
        <v>9</v>
      </c>
      <c r="H12" s="5" t="s">
        <v>10</v>
      </c>
      <c r="I12" s="6"/>
    </row>
    <row r="13" customFormat="false" ht="15.25" hidden="false" customHeight="false" outlineLevel="0" collapsed="false">
      <c r="A13" s="8" t="n">
        <v>24.43</v>
      </c>
      <c r="B13" s="8" t="n">
        <v>24.43</v>
      </c>
      <c r="C13" s="8" t="n">
        <v>22.71</v>
      </c>
      <c r="D13" s="8" t="n">
        <f aca="false">(A13+B13+C13)/3</f>
        <v>23.8566666666667</v>
      </c>
      <c r="E13" s="9" t="n">
        <v>1</v>
      </c>
      <c r="F13" s="10" t="n">
        <v>1</v>
      </c>
      <c r="G13" s="8" t="n">
        <f aca="false">(D13/F13)/12*4</f>
        <v>7.95222222222222</v>
      </c>
      <c r="H13" s="8" t="n">
        <f aca="false">G13/4</f>
        <v>1.98805555555556</v>
      </c>
      <c r="I13" s="11"/>
    </row>
    <row r="14" customFormat="false" ht="14.05" hidden="false" customHeight="false" outlineLevel="0" collapsed="false">
      <c r="I14" s="11"/>
    </row>
    <row r="15" customFormat="false" ht="18.65" hidden="false" customHeight="true" outlineLevel="0" collapsed="false">
      <c r="A15" s="21" t="s">
        <v>76</v>
      </c>
      <c r="B15" s="21"/>
      <c r="C15" s="21"/>
      <c r="D15" s="21"/>
      <c r="E15" s="21"/>
      <c r="F15" s="21"/>
      <c r="G15" s="21"/>
      <c r="H15" s="21"/>
      <c r="I15" s="4" t="s">
        <v>2</v>
      </c>
    </row>
    <row r="16" customFormat="false" ht="15.25" hidden="false" customHeight="false" outlineLevel="0" collapsed="false">
      <c r="A16" s="5" t="s">
        <v>3</v>
      </c>
      <c r="B16" s="5" t="s">
        <v>4</v>
      </c>
      <c r="C16" s="5" t="s">
        <v>5</v>
      </c>
      <c r="D16" s="5" t="s">
        <v>6</v>
      </c>
      <c r="E16" s="5" t="s">
        <v>7</v>
      </c>
      <c r="F16" s="5" t="s">
        <v>8</v>
      </c>
      <c r="G16" s="5" t="s">
        <v>9</v>
      </c>
      <c r="H16" s="5" t="s">
        <v>10</v>
      </c>
      <c r="I16" s="7"/>
    </row>
    <row r="17" customFormat="false" ht="15.25" hidden="false" customHeight="false" outlineLevel="0" collapsed="false">
      <c r="A17" s="8" t="n">
        <v>6.49</v>
      </c>
      <c r="B17" s="8" t="n">
        <v>11.3</v>
      </c>
      <c r="C17" s="8" t="n">
        <v>10.59</v>
      </c>
      <c r="D17" s="8" t="n">
        <f aca="false">(A17+B17+C17)/3</f>
        <v>9.46</v>
      </c>
      <c r="E17" s="9" t="n">
        <v>1</v>
      </c>
      <c r="F17" s="10" t="n">
        <v>1</v>
      </c>
      <c r="G17" s="8" t="n">
        <f aca="false">(D17/F17)/12*4</f>
        <v>3.15333333333333</v>
      </c>
      <c r="H17" s="8" t="n">
        <f aca="false">G17/4</f>
        <v>0.788333333333333</v>
      </c>
      <c r="I17" s="11"/>
    </row>
    <row r="18" customFormat="false" ht="15.25" hidden="false" customHeight="false" outlineLevel="0" collapsed="false">
      <c r="A18" s="8"/>
      <c r="B18" s="8"/>
      <c r="C18" s="8"/>
      <c r="D18" s="8"/>
      <c r="E18" s="9"/>
      <c r="F18" s="9"/>
      <c r="G18" s="8"/>
      <c r="H18" s="8"/>
      <c r="I18" s="11"/>
    </row>
    <row r="19" customFormat="false" ht="18.65" hidden="false" customHeight="true" outlineLevel="0" collapsed="false">
      <c r="A19" s="3" t="s">
        <v>15</v>
      </c>
      <c r="B19" s="3"/>
      <c r="C19" s="3"/>
      <c r="D19" s="3"/>
      <c r="E19" s="3"/>
      <c r="F19" s="3"/>
      <c r="G19" s="3"/>
      <c r="H19" s="3"/>
      <c r="I19" s="4" t="s">
        <v>2</v>
      </c>
    </row>
    <row r="20" customFormat="false" ht="15.25" hidden="false" customHeight="false" outlineLevel="0" collapsed="false">
      <c r="A20" s="5" t="s">
        <v>3</v>
      </c>
      <c r="B20" s="5" t="s">
        <v>4</v>
      </c>
      <c r="C20" s="5" t="s">
        <v>5</v>
      </c>
      <c r="D20" s="5" t="s">
        <v>6</v>
      </c>
      <c r="E20" s="5" t="s">
        <v>7</v>
      </c>
      <c r="F20" s="6" t="s">
        <v>8</v>
      </c>
      <c r="G20" s="5" t="s">
        <v>9</v>
      </c>
      <c r="H20" s="5" t="s">
        <v>10</v>
      </c>
      <c r="I20" s="7"/>
    </row>
    <row r="21" customFormat="false" ht="15.25" hidden="false" customHeight="false" outlineLevel="0" collapsed="false">
      <c r="A21" s="8" t="n">
        <v>31.7</v>
      </c>
      <c r="B21" s="8" t="n">
        <v>29.99</v>
      </c>
      <c r="C21" s="8" t="n">
        <v>25.84</v>
      </c>
      <c r="D21" s="8" t="n">
        <f aca="false">(A21+B21+C21)/3</f>
        <v>29.1766666666667</v>
      </c>
      <c r="E21" s="9" t="n">
        <v>1</v>
      </c>
      <c r="F21" s="10" t="n">
        <v>1</v>
      </c>
      <c r="G21" s="8" t="n">
        <f aca="false">(D21/F21)/12*4</f>
        <v>9.72555555555556</v>
      </c>
      <c r="H21" s="8" t="n">
        <f aca="false">G21/4</f>
        <v>2.43138888888889</v>
      </c>
      <c r="I21" s="11"/>
    </row>
    <row r="22" customFormat="false" ht="14.05" hidden="false" customHeight="false" outlineLevel="0" collapsed="false">
      <c r="I22" s="11"/>
    </row>
    <row r="23" customFormat="false" ht="17.4" hidden="false" customHeight="true" outlineLevel="0" collapsed="false">
      <c r="A23" s="21" t="s">
        <v>29</v>
      </c>
      <c r="B23" s="21"/>
      <c r="C23" s="21"/>
      <c r="D23" s="21"/>
      <c r="E23" s="21"/>
      <c r="F23" s="21"/>
      <c r="G23" s="21"/>
      <c r="H23" s="21"/>
      <c r="I23" s="4" t="s">
        <v>2</v>
      </c>
    </row>
    <row r="24" customFormat="false" ht="15.25" hidden="false" customHeight="false" outlineLevel="0" collapsed="false">
      <c r="A24" s="5" t="s">
        <v>3</v>
      </c>
      <c r="B24" s="5" t="s">
        <v>4</v>
      </c>
      <c r="C24" s="5" t="s">
        <v>5</v>
      </c>
      <c r="D24" s="5" t="s">
        <v>6</v>
      </c>
      <c r="E24" s="5" t="s">
        <v>7</v>
      </c>
      <c r="F24" s="5" t="s">
        <v>8</v>
      </c>
      <c r="G24" s="5" t="s">
        <v>9</v>
      </c>
      <c r="H24" s="5" t="s">
        <v>10</v>
      </c>
      <c r="I24" s="7"/>
    </row>
    <row r="25" customFormat="false" ht="15.25" hidden="false" customHeight="false" outlineLevel="0" collapsed="false">
      <c r="A25" s="8" t="n">
        <v>3.9</v>
      </c>
      <c r="B25" s="8" t="n">
        <v>11</v>
      </c>
      <c r="C25" s="8" t="n">
        <v>4.24</v>
      </c>
      <c r="D25" s="8" t="n">
        <f aca="false">(A25+B25+C25)/3</f>
        <v>6.38</v>
      </c>
      <c r="E25" s="9" t="n">
        <v>1</v>
      </c>
      <c r="F25" s="10" t="n">
        <v>1</v>
      </c>
      <c r="G25" s="8" t="n">
        <f aca="false">(D25/F25)/12*4</f>
        <v>2.12666666666667</v>
      </c>
      <c r="H25" s="8" t="n">
        <f aca="false">G25/4</f>
        <v>0.531666666666667</v>
      </c>
      <c r="I25" s="11"/>
    </row>
    <row r="26" customFormat="false" ht="15.25" hidden="false" customHeight="false" outlineLevel="0" collapsed="false">
      <c r="A26" s="8"/>
      <c r="B26" s="8"/>
      <c r="C26" s="8"/>
      <c r="D26" s="8"/>
      <c r="E26" s="9"/>
      <c r="F26" s="9"/>
      <c r="G26" s="8"/>
      <c r="H26" s="8"/>
      <c r="I26" s="11"/>
    </row>
    <row r="27" customFormat="false" ht="17.4" hidden="false" customHeight="true" outlineLevel="0" collapsed="false">
      <c r="A27" s="21" t="s">
        <v>79</v>
      </c>
      <c r="B27" s="21"/>
      <c r="C27" s="21"/>
      <c r="D27" s="21"/>
      <c r="E27" s="21"/>
      <c r="F27" s="21"/>
      <c r="G27" s="21"/>
      <c r="H27" s="21"/>
      <c r="I27" s="4" t="s">
        <v>2</v>
      </c>
    </row>
    <row r="28" customFormat="false" ht="15.25" hidden="false" customHeight="false" outlineLevel="0" collapsed="false">
      <c r="A28" s="5" t="s">
        <v>3</v>
      </c>
      <c r="B28" s="5" t="s">
        <v>4</v>
      </c>
      <c r="C28" s="5" t="s">
        <v>5</v>
      </c>
      <c r="D28" s="5" t="s">
        <v>6</v>
      </c>
      <c r="E28" s="5" t="s">
        <v>7</v>
      </c>
      <c r="F28" s="5" t="s">
        <v>8</v>
      </c>
      <c r="G28" s="5" t="s">
        <v>9</v>
      </c>
      <c r="H28" s="5" t="s">
        <v>10</v>
      </c>
      <c r="I28" s="7"/>
    </row>
    <row r="29" customFormat="false" ht="15.25" hidden="false" customHeight="false" outlineLevel="0" collapsed="false">
      <c r="A29" s="8" t="n">
        <v>40</v>
      </c>
      <c r="B29" s="8" t="n">
        <v>32.92</v>
      </c>
      <c r="C29" s="8" t="n">
        <v>91.08</v>
      </c>
      <c r="D29" s="8" t="n">
        <f aca="false">(A29+B29+C29)/3</f>
        <v>54.6666666666667</v>
      </c>
      <c r="E29" s="9" t="n">
        <v>1</v>
      </c>
      <c r="F29" s="10" t="n">
        <v>1</v>
      </c>
      <c r="G29" s="8" t="n">
        <f aca="false">(D29/F29)/12*16</f>
        <v>72.8888888888889</v>
      </c>
      <c r="H29" s="8" t="n">
        <f aca="false">G29/4</f>
        <v>18.2222222222222</v>
      </c>
      <c r="I29" s="11"/>
    </row>
    <row r="30" customFormat="false" ht="15.25" hidden="false" customHeight="false" outlineLevel="0" collapsed="false">
      <c r="A30" s="8"/>
      <c r="B30" s="8"/>
      <c r="C30" s="8"/>
      <c r="D30" s="8"/>
      <c r="E30" s="9"/>
      <c r="F30" s="9"/>
      <c r="G30" s="8"/>
      <c r="H30" s="8"/>
      <c r="I30" s="11"/>
    </row>
    <row r="31" customFormat="false" ht="15.25" hidden="false" customHeight="false" outlineLevel="0" collapsed="false">
      <c r="A31" s="21" t="s">
        <v>16</v>
      </c>
      <c r="B31" s="21"/>
      <c r="C31" s="21"/>
      <c r="D31" s="21"/>
      <c r="E31" s="21"/>
      <c r="F31" s="21"/>
      <c r="G31" s="21"/>
      <c r="H31" s="21"/>
      <c r="I31" s="4" t="s">
        <v>2</v>
      </c>
    </row>
    <row r="32" customFormat="false" ht="15.25" hidden="false" customHeight="false" outlineLevel="0" collapsed="false">
      <c r="A32" s="5" t="s">
        <v>3</v>
      </c>
      <c r="B32" s="5" t="s">
        <v>4</v>
      </c>
      <c r="C32" s="5" t="s">
        <v>5</v>
      </c>
      <c r="D32" s="5" t="s">
        <v>6</v>
      </c>
      <c r="E32" s="5" t="s">
        <v>7</v>
      </c>
      <c r="F32" s="5" t="s">
        <v>8</v>
      </c>
      <c r="G32" s="5" t="s">
        <v>9</v>
      </c>
      <c r="H32" s="5" t="s">
        <v>10</v>
      </c>
      <c r="I32" s="6"/>
    </row>
    <row r="33" customFormat="false" ht="15.25" hidden="false" customHeight="false" outlineLevel="0" collapsed="false">
      <c r="A33" s="8" t="n">
        <v>75.16</v>
      </c>
      <c r="B33" s="8" t="n">
        <v>39.9</v>
      </c>
      <c r="C33" s="8" t="n">
        <v>72.9</v>
      </c>
      <c r="D33" s="8" t="n">
        <f aca="false">(A33+B33+C33)/3</f>
        <v>62.6533333333333</v>
      </c>
      <c r="E33" s="9" t="n">
        <v>1</v>
      </c>
      <c r="F33" s="10" t="n">
        <v>1</v>
      </c>
      <c r="G33" s="8" t="n">
        <f aca="false">(D33/F33)/12*4</f>
        <v>20.8844444444444</v>
      </c>
      <c r="H33" s="8" t="n">
        <f aca="false">G33/4</f>
        <v>5.22111111111111</v>
      </c>
      <c r="I33" s="11"/>
    </row>
    <row r="34" customFormat="false" ht="15.25" hidden="false" customHeight="false" outlineLevel="0" collapsed="false">
      <c r="A34" s="8"/>
      <c r="B34" s="8"/>
      <c r="C34" s="8"/>
      <c r="D34" s="8"/>
      <c r="E34" s="9"/>
      <c r="F34" s="9"/>
      <c r="G34" s="8"/>
      <c r="H34" s="8"/>
      <c r="I34" s="11"/>
    </row>
    <row r="35" customFormat="false" ht="17.4" hidden="false" customHeight="true" outlineLevel="0" collapsed="false">
      <c r="A35" s="21" t="s">
        <v>132</v>
      </c>
      <c r="B35" s="21"/>
      <c r="C35" s="21"/>
      <c r="D35" s="21"/>
      <c r="E35" s="21"/>
      <c r="F35" s="21"/>
      <c r="G35" s="21"/>
      <c r="H35" s="21"/>
      <c r="I35" s="4" t="s">
        <v>2</v>
      </c>
    </row>
    <row r="36" customFormat="false" ht="15.25" hidden="false" customHeight="false" outlineLevel="0" collapsed="false">
      <c r="A36" s="5" t="s">
        <v>3</v>
      </c>
      <c r="B36" s="5" t="s">
        <v>4</v>
      </c>
      <c r="C36" s="5" t="s">
        <v>5</v>
      </c>
      <c r="D36" s="5" t="s">
        <v>6</v>
      </c>
      <c r="E36" s="5" t="s">
        <v>7</v>
      </c>
      <c r="F36" s="5" t="s">
        <v>8</v>
      </c>
      <c r="G36" s="5" t="s">
        <v>9</v>
      </c>
      <c r="H36" s="5" t="s">
        <v>10</v>
      </c>
      <c r="I36" s="6"/>
    </row>
    <row r="37" customFormat="false" ht="15.25" hidden="false" customHeight="false" outlineLevel="0" collapsed="false">
      <c r="A37" s="8" t="n">
        <v>51</v>
      </c>
      <c r="B37" s="8" t="n">
        <v>59.99</v>
      </c>
      <c r="C37" s="8" t="n">
        <v>51.1</v>
      </c>
      <c r="D37" s="8" t="n">
        <f aca="false">(A37+B37+C37)/3</f>
        <v>54.03</v>
      </c>
      <c r="E37" s="9" t="n">
        <v>1</v>
      </c>
      <c r="F37" s="10" t="n">
        <v>1</v>
      </c>
      <c r="G37" s="8" t="n">
        <f aca="false">(D37/F37)/12*4</f>
        <v>18.01</v>
      </c>
      <c r="H37" s="8" t="n">
        <f aca="false">G37/4</f>
        <v>4.5025</v>
      </c>
      <c r="I37" s="11"/>
    </row>
    <row r="38" customFormat="false" ht="15.25" hidden="false" customHeight="false" outlineLevel="0" collapsed="false">
      <c r="A38" s="8"/>
      <c r="B38" s="8"/>
      <c r="C38" s="8"/>
      <c r="D38" s="8"/>
      <c r="E38" s="9"/>
      <c r="F38" s="9"/>
      <c r="G38" s="8"/>
      <c r="H38" s="8"/>
      <c r="I38" s="11"/>
    </row>
    <row r="39" customFormat="false" ht="15.25" hidden="false" customHeight="false" outlineLevel="0" collapsed="false">
      <c r="A39" s="21" t="s">
        <v>83</v>
      </c>
      <c r="B39" s="21"/>
      <c r="C39" s="21"/>
      <c r="D39" s="21"/>
      <c r="E39" s="21"/>
      <c r="F39" s="21"/>
      <c r="G39" s="21"/>
      <c r="H39" s="21"/>
      <c r="I39" s="4" t="s">
        <v>2</v>
      </c>
    </row>
    <row r="40" customFormat="false" ht="15.25" hidden="false" customHeight="false" outlineLevel="0" collapsed="false">
      <c r="A40" s="5" t="s">
        <v>3</v>
      </c>
      <c r="B40" s="5" t="s">
        <v>4</v>
      </c>
      <c r="C40" s="5" t="s">
        <v>5</v>
      </c>
      <c r="D40" s="5" t="s">
        <v>6</v>
      </c>
      <c r="E40" s="5" t="s">
        <v>7</v>
      </c>
      <c r="F40" s="6" t="s">
        <v>8</v>
      </c>
      <c r="G40" s="5" t="s">
        <v>9</v>
      </c>
      <c r="H40" s="5" t="s">
        <v>10</v>
      </c>
      <c r="I40" s="6"/>
    </row>
    <row r="41" customFormat="false" ht="15.25" hidden="false" customHeight="false" outlineLevel="0" collapsed="false">
      <c r="A41" s="8" t="n">
        <v>23.8</v>
      </c>
      <c r="B41" s="8" t="n">
        <v>14.9</v>
      </c>
      <c r="C41" s="8" t="n">
        <v>16.9</v>
      </c>
      <c r="D41" s="8" t="n">
        <f aca="false">(A41+B41+C41)/3</f>
        <v>18.5333333333333</v>
      </c>
      <c r="E41" s="9" t="n">
        <v>1</v>
      </c>
      <c r="F41" s="10" t="n">
        <v>1</v>
      </c>
      <c r="G41" s="8" t="n">
        <f aca="false">(D41/F41)/12*4</f>
        <v>6.17777777777778</v>
      </c>
      <c r="H41" s="8" t="n">
        <f aca="false">G41/4</f>
        <v>1.54444444444444</v>
      </c>
      <c r="I41" s="11"/>
    </row>
    <row r="42" customFormat="false" ht="15.25" hidden="false" customHeight="false" outlineLevel="0" collapsed="false">
      <c r="A42" s="8"/>
      <c r="B42" s="8"/>
      <c r="C42" s="8"/>
      <c r="D42" s="8"/>
      <c r="E42" s="9"/>
      <c r="F42" s="9"/>
      <c r="G42" s="8"/>
      <c r="H42" s="8"/>
      <c r="I42" s="11"/>
    </row>
    <row r="43" customFormat="false" ht="15.25" hidden="false" customHeight="false" outlineLevel="0" collapsed="false">
      <c r="A43" s="21" t="s">
        <v>53</v>
      </c>
      <c r="B43" s="21"/>
      <c r="C43" s="21"/>
      <c r="D43" s="21"/>
      <c r="E43" s="21"/>
      <c r="F43" s="21"/>
      <c r="G43" s="21"/>
      <c r="H43" s="21"/>
      <c r="I43" s="4" t="s">
        <v>2</v>
      </c>
    </row>
    <row r="44" customFormat="false" ht="15.25" hidden="false" customHeight="false" outlineLevel="0" collapsed="false">
      <c r="A44" s="5" t="s">
        <v>3</v>
      </c>
      <c r="B44" s="5" t="s">
        <v>4</v>
      </c>
      <c r="C44" s="5" t="s">
        <v>5</v>
      </c>
      <c r="D44" s="5" t="s">
        <v>6</v>
      </c>
      <c r="E44" s="5" t="s">
        <v>7</v>
      </c>
      <c r="F44" s="5" t="s">
        <v>8</v>
      </c>
      <c r="G44" s="5" t="s">
        <v>9</v>
      </c>
      <c r="H44" s="5" t="s">
        <v>10</v>
      </c>
      <c r="I44" s="7"/>
    </row>
    <row r="45" customFormat="false" ht="15.25" hidden="false" customHeight="false" outlineLevel="0" collapsed="false">
      <c r="A45" s="8" t="n">
        <v>11.5</v>
      </c>
      <c r="B45" s="8" t="n">
        <v>12.21</v>
      </c>
      <c r="C45" s="8" t="n">
        <v>11.3</v>
      </c>
      <c r="D45" s="8" t="n">
        <f aca="false">(A45+B45+C45)/3</f>
        <v>11.67</v>
      </c>
      <c r="E45" s="9" t="n">
        <v>1</v>
      </c>
      <c r="F45" s="10" t="n">
        <v>1</v>
      </c>
      <c r="G45" s="8" t="n">
        <f aca="false">(D45/F45)/12*8</f>
        <v>7.78</v>
      </c>
      <c r="H45" s="8" t="n">
        <f aca="false">G45/4</f>
        <v>1.945</v>
      </c>
      <c r="I45" s="11"/>
    </row>
    <row r="46" customFormat="false" ht="15.25" hidden="false" customHeight="false" outlineLevel="0" collapsed="false">
      <c r="A46" s="8"/>
      <c r="B46" s="8"/>
      <c r="C46" s="8"/>
      <c r="D46" s="8"/>
      <c r="E46" s="9"/>
      <c r="F46" s="9"/>
      <c r="G46" s="8"/>
      <c r="H46" s="8"/>
      <c r="I46" s="11"/>
    </row>
    <row r="47" customFormat="false" ht="18.65" hidden="false" customHeight="true" outlineLevel="0" collapsed="false">
      <c r="A47" s="3" t="s">
        <v>17</v>
      </c>
      <c r="B47" s="3"/>
      <c r="C47" s="3"/>
      <c r="D47" s="3"/>
      <c r="E47" s="3"/>
      <c r="F47" s="3"/>
      <c r="G47" s="3"/>
      <c r="H47" s="3"/>
      <c r="I47" s="4" t="s">
        <v>2</v>
      </c>
    </row>
    <row r="48" customFormat="false" ht="15.25" hidden="false" customHeight="false" outlineLevel="0" collapsed="false">
      <c r="A48" s="5" t="s">
        <v>3</v>
      </c>
      <c r="B48" s="5" t="s">
        <v>4</v>
      </c>
      <c r="C48" s="5" t="s">
        <v>5</v>
      </c>
      <c r="D48" s="5" t="s">
        <v>6</v>
      </c>
      <c r="E48" s="5" t="s">
        <v>7</v>
      </c>
      <c r="F48" s="6" t="s">
        <v>8</v>
      </c>
      <c r="G48" s="6" t="s">
        <v>9</v>
      </c>
      <c r="H48" s="5" t="s">
        <v>10</v>
      </c>
      <c r="I48" s="7"/>
    </row>
    <row r="49" customFormat="false" ht="15.25" hidden="false" customHeight="false" outlineLevel="0" collapsed="false">
      <c r="A49" s="8" t="n">
        <v>35.56</v>
      </c>
      <c r="B49" s="8" t="n">
        <v>37.9</v>
      </c>
      <c r="C49" s="8" t="n">
        <v>35.5</v>
      </c>
      <c r="D49" s="8" t="n">
        <f aca="false">(A49+B49+C49)/3</f>
        <v>36.32</v>
      </c>
      <c r="E49" s="9" t="n">
        <v>1</v>
      </c>
      <c r="F49" s="10" t="n">
        <v>1</v>
      </c>
      <c r="G49" s="8" t="n">
        <f aca="false">(D49/F49)/12*24</f>
        <v>72.64</v>
      </c>
      <c r="H49" s="8" t="n">
        <f aca="false">G49/4</f>
        <v>18.16</v>
      </c>
      <c r="I49" s="11"/>
    </row>
    <row r="50" customFormat="false" ht="14.05" hidden="false" customHeight="false" outlineLevel="0" collapsed="false">
      <c r="I50" s="11"/>
    </row>
    <row r="51" customFormat="false" ht="17.4" hidden="false" customHeight="true" outlineLevel="0" collapsed="false">
      <c r="A51" s="3" t="s">
        <v>18</v>
      </c>
      <c r="B51" s="3"/>
      <c r="C51" s="3"/>
      <c r="D51" s="3"/>
      <c r="E51" s="3"/>
      <c r="F51" s="3"/>
      <c r="G51" s="3"/>
      <c r="H51" s="3"/>
      <c r="I51" s="4" t="s">
        <v>2</v>
      </c>
    </row>
    <row r="52" customFormat="false" ht="15.25" hidden="false" customHeight="false" outlineLevel="0" collapsed="false">
      <c r="A52" s="5" t="s">
        <v>3</v>
      </c>
      <c r="B52" s="5" t="s">
        <v>4</v>
      </c>
      <c r="C52" s="5" t="s">
        <v>5</v>
      </c>
      <c r="D52" s="5" t="s">
        <v>6</v>
      </c>
      <c r="E52" s="5" t="s">
        <v>7</v>
      </c>
      <c r="F52" s="6" t="s">
        <v>8</v>
      </c>
      <c r="G52" s="5" t="s">
        <v>9</v>
      </c>
      <c r="H52" s="5" t="s">
        <v>10</v>
      </c>
      <c r="I52" s="7"/>
    </row>
    <row r="53" customFormat="false" ht="15.25" hidden="false" customHeight="false" outlineLevel="0" collapsed="false">
      <c r="A53" s="8" t="n">
        <v>16.9</v>
      </c>
      <c r="B53" s="8" t="n">
        <v>9.5</v>
      </c>
      <c r="C53" s="8" t="n">
        <v>10.5</v>
      </c>
      <c r="D53" s="8" t="n">
        <f aca="false">(A53+B53+C53)/3</f>
        <v>12.3</v>
      </c>
      <c r="E53" s="9" t="n">
        <v>1</v>
      </c>
      <c r="F53" s="10" t="n">
        <v>1</v>
      </c>
      <c r="G53" s="8" t="n">
        <f aca="false">(D53/F53)/12*24</f>
        <v>24.6</v>
      </c>
      <c r="H53" s="8" t="n">
        <f aca="false">G53/4</f>
        <v>6.15</v>
      </c>
      <c r="I53" s="11"/>
    </row>
    <row r="54" customFormat="false" ht="14.05" hidden="false" customHeight="false" outlineLevel="0" collapsed="false">
      <c r="I54" s="11"/>
    </row>
    <row r="55" customFormat="false" ht="17.4" hidden="false" customHeight="true" outlineLevel="0" collapsed="false">
      <c r="A55" s="3" t="s">
        <v>19</v>
      </c>
      <c r="B55" s="3"/>
      <c r="C55" s="3"/>
      <c r="D55" s="3"/>
      <c r="E55" s="3"/>
      <c r="F55" s="3"/>
      <c r="G55" s="3"/>
      <c r="H55" s="3"/>
      <c r="I55" s="4" t="s">
        <v>2</v>
      </c>
    </row>
    <row r="56" customFormat="false" ht="15.25" hidden="false" customHeight="false" outlineLevel="0" collapsed="false">
      <c r="A56" s="5" t="s">
        <v>3</v>
      </c>
      <c r="B56" s="5" t="s">
        <v>4</v>
      </c>
      <c r="C56" s="5" t="s">
        <v>5</v>
      </c>
      <c r="D56" s="5" t="s">
        <v>6</v>
      </c>
      <c r="E56" s="5" t="s">
        <v>7</v>
      </c>
      <c r="F56" s="6" t="s">
        <v>8</v>
      </c>
      <c r="G56" s="5" t="s">
        <v>9</v>
      </c>
      <c r="H56" s="5" t="s">
        <v>10</v>
      </c>
      <c r="I56" s="6"/>
    </row>
    <row r="57" customFormat="false" ht="15.25" hidden="false" customHeight="false" outlineLevel="0" collapsed="false">
      <c r="A57" s="8" t="n">
        <v>94.9</v>
      </c>
      <c r="B57" s="8" t="n">
        <v>49.9</v>
      </c>
      <c r="C57" s="8" t="n">
        <v>78</v>
      </c>
      <c r="D57" s="8" t="n">
        <f aca="false">(A57+B57+C57)/3</f>
        <v>74.2666666666667</v>
      </c>
      <c r="E57" s="9" t="n">
        <v>1</v>
      </c>
      <c r="F57" s="10" t="n">
        <v>1</v>
      </c>
      <c r="G57" s="8" t="n">
        <f aca="false">(D57/F57)/12*12</f>
        <v>74.2666666666667</v>
      </c>
      <c r="H57" s="8" t="n">
        <f aca="false">G57/4</f>
        <v>18.5666666666667</v>
      </c>
      <c r="I57" s="11"/>
    </row>
    <row r="58" customFormat="false" ht="15" hidden="false" customHeight="false" outlineLevel="0" collapsed="false">
      <c r="A58" s="8"/>
      <c r="B58" s="8"/>
      <c r="C58" s="8"/>
      <c r="D58" s="8"/>
      <c r="E58" s="9"/>
      <c r="F58" s="10"/>
      <c r="G58" s="8"/>
      <c r="H58" s="8"/>
      <c r="I58" s="11"/>
    </row>
    <row r="59" customFormat="false" ht="15" hidden="false" customHeight="false" outlineLevel="0" collapsed="false">
      <c r="A59" s="3" t="s">
        <v>20</v>
      </c>
      <c r="B59" s="3"/>
      <c r="C59" s="3"/>
      <c r="D59" s="3"/>
      <c r="E59" s="3"/>
      <c r="F59" s="3"/>
      <c r="G59" s="3"/>
      <c r="H59" s="3"/>
      <c r="I59" s="4" t="s">
        <v>2</v>
      </c>
    </row>
    <row r="60" customFormat="false" ht="15" hidden="false" customHeight="false" outlineLevel="0" collapsed="false">
      <c r="A60" s="5" t="s">
        <v>3</v>
      </c>
      <c r="B60" s="5" t="s">
        <v>4</v>
      </c>
      <c r="C60" s="5" t="s">
        <v>5</v>
      </c>
      <c r="D60" s="5" t="s">
        <v>6</v>
      </c>
      <c r="E60" s="5" t="s">
        <v>7</v>
      </c>
      <c r="F60" s="6" t="s">
        <v>8</v>
      </c>
      <c r="G60" s="5" t="s">
        <v>9</v>
      </c>
      <c r="H60" s="5" t="s">
        <v>10</v>
      </c>
      <c r="I60" s="7"/>
    </row>
    <row r="61" customFormat="false" ht="15" hidden="false" customHeight="false" outlineLevel="0" collapsed="false">
      <c r="A61" s="8" t="n">
        <v>4.7</v>
      </c>
      <c r="B61" s="8" t="n">
        <v>4.1</v>
      </c>
      <c r="C61" s="8" t="n">
        <v>3.4</v>
      </c>
      <c r="D61" s="8" t="n">
        <f aca="false">(A61+B61+C61)/3</f>
        <v>4.06666666666667</v>
      </c>
      <c r="E61" s="9" t="n">
        <v>1</v>
      </c>
      <c r="F61" s="10" t="n">
        <v>1</v>
      </c>
      <c r="G61" s="8" t="n">
        <f aca="false">(D61/F61)/12</f>
        <v>0.338888888888889</v>
      </c>
      <c r="H61" s="8" t="n">
        <f aca="false">G61</f>
        <v>0.338888888888889</v>
      </c>
      <c r="I61" s="11"/>
    </row>
    <row r="62" customFormat="false" ht="15" hidden="false" customHeight="false" outlineLevel="0" collapsed="false">
      <c r="A62" s="8"/>
      <c r="B62" s="8"/>
      <c r="C62" s="8"/>
      <c r="D62" s="8"/>
      <c r="E62" s="9"/>
      <c r="F62" s="10"/>
      <c r="G62" s="8"/>
      <c r="H62" s="8"/>
      <c r="I62" s="11"/>
    </row>
    <row r="63" customFormat="false" ht="15" hidden="false" customHeight="false" outlineLevel="0" collapsed="false">
      <c r="A63" s="3" t="s">
        <v>21</v>
      </c>
      <c r="B63" s="3"/>
      <c r="C63" s="3"/>
      <c r="D63" s="3"/>
      <c r="E63" s="3"/>
      <c r="F63" s="3"/>
      <c r="G63" s="3"/>
      <c r="H63" s="3"/>
      <c r="I63" s="4" t="s">
        <v>2</v>
      </c>
    </row>
    <row r="64" customFormat="false" ht="15" hidden="false" customHeight="false" outlineLevel="0" collapsed="false">
      <c r="A64" s="5" t="s">
        <v>3</v>
      </c>
      <c r="B64" s="5" t="s">
        <v>4</v>
      </c>
      <c r="C64" s="5" t="s">
        <v>5</v>
      </c>
      <c r="D64" s="5" t="s">
        <v>6</v>
      </c>
      <c r="E64" s="5" t="s">
        <v>7</v>
      </c>
      <c r="F64" s="6" t="s">
        <v>8</v>
      </c>
      <c r="G64" s="5" t="s">
        <v>9</v>
      </c>
      <c r="H64" s="5" t="s">
        <v>10</v>
      </c>
      <c r="I64" s="7"/>
    </row>
    <row r="65" customFormat="false" ht="15" hidden="false" customHeight="false" outlineLevel="0" collapsed="false">
      <c r="A65" s="8" t="n">
        <v>1.3</v>
      </c>
      <c r="B65" s="8" t="n">
        <v>1.59</v>
      </c>
      <c r="C65" s="8" t="n">
        <v>1.88</v>
      </c>
      <c r="D65" s="8" t="n">
        <f aca="false">(A65+B65+C65)/3</f>
        <v>1.59</v>
      </c>
      <c r="E65" s="9" t="n">
        <v>1</v>
      </c>
      <c r="F65" s="10" t="n">
        <v>1</v>
      </c>
      <c r="G65" s="8" t="n">
        <f aca="false">(D65/F65)/12</f>
        <v>0.1325</v>
      </c>
      <c r="H65" s="8" t="n">
        <f aca="false">G65</f>
        <v>0.1325</v>
      </c>
      <c r="I65" s="11"/>
    </row>
    <row r="66" customFormat="false" ht="15" hidden="false" customHeight="false" outlineLevel="0" collapsed="false">
      <c r="A66" s="8"/>
      <c r="B66" s="8"/>
      <c r="C66" s="8"/>
      <c r="D66" s="8"/>
      <c r="E66" s="9"/>
      <c r="F66" s="10"/>
      <c r="G66" s="8"/>
      <c r="H66" s="8"/>
      <c r="I66" s="11"/>
    </row>
    <row r="67" customFormat="false" ht="15" hidden="false" customHeight="false" outlineLevel="0" collapsed="false">
      <c r="A67" s="3" t="s">
        <v>22</v>
      </c>
      <c r="B67" s="3"/>
      <c r="C67" s="3"/>
      <c r="D67" s="3"/>
      <c r="E67" s="3"/>
      <c r="F67" s="3"/>
      <c r="G67" s="3"/>
      <c r="H67" s="3"/>
      <c r="I67" s="4" t="s">
        <v>2</v>
      </c>
    </row>
    <row r="68" customFormat="false" ht="15" hidden="false" customHeight="false" outlineLevel="0" collapsed="false">
      <c r="A68" s="5" t="s">
        <v>3</v>
      </c>
      <c r="B68" s="5" t="s">
        <v>4</v>
      </c>
      <c r="C68" s="5" t="s">
        <v>5</v>
      </c>
      <c r="D68" s="5" t="s">
        <v>6</v>
      </c>
      <c r="E68" s="5" t="s">
        <v>7</v>
      </c>
      <c r="F68" s="6" t="s">
        <v>8</v>
      </c>
      <c r="G68" s="5" t="s">
        <v>9</v>
      </c>
      <c r="H68" s="5" t="s">
        <v>10</v>
      </c>
      <c r="I68" s="6"/>
    </row>
    <row r="69" customFormat="false" ht="15" hidden="false" customHeight="false" outlineLevel="0" collapsed="false">
      <c r="A69" s="8" t="n">
        <v>1499</v>
      </c>
      <c r="B69" s="8" t="n">
        <v>1199</v>
      </c>
      <c r="C69" s="8" t="n">
        <v>1299.9</v>
      </c>
      <c r="D69" s="8" t="n">
        <f aca="false">(A69+B69+C69)/3</f>
        <v>1332.63333333333</v>
      </c>
      <c r="E69" s="9" t="n">
        <v>0.1</v>
      </c>
      <c r="F69" s="10" t="n">
        <v>10</v>
      </c>
      <c r="G69" s="8" t="n">
        <f aca="false">(D69/F69)/12*4</f>
        <v>44.4211111111111</v>
      </c>
      <c r="H69" s="8" t="n">
        <f aca="false">G69/114</f>
        <v>0.389658869395712</v>
      </c>
      <c r="I69" s="11"/>
    </row>
    <row r="70" customFormat="false" ht="15" hidden="false" customHeight="false" outlineLevel="0" collapsed="false">
      <c r="A70" s="8"/>
      <c r="B70" s="8"/>
      <c r="C70" s="8"/>
      <c r="D70" s="8"/>
      <c r="E70" s="9"/>
      <c r="F70" s="9"/>
      <c r="G70" s="8"/>
      <c r="H70" s="8"/>
      <c r="I70" s="11"/>
    </row>
    <row r="71" customFormat="false" ht="15" hidden="false" customHeight="false" outlineLevel="0" collapsed="false">
      <c r="A71" s="17" t="s">
        <v>23</v>
      </c>
      <c r="B71" s="17"/>
      <c r="C71" s="17"/>
      <c r="D71" s="17"/>
      <c r="E71" s="17"/>
      <c r="F71" s="17"/>
      <c r="G71" s="18" t="n">
        <f aca="false">(G5+G9+G13+G17+G21+G25+G29+G33+G37+G41+G45+G49+G53+G57+G61+G65+G69)</f>
        <v>379.3825</v>
      </c>
      <c r="H71" s="18" t="n">
        <f aca="false">(H5+H9+H13+H17+H21+H25+H29+H33+H37+H41+H45+H49+H53+H57+H61+H65+H69)</f>
        <v>84.4835477582846</v>
      </c>
    </row>
    <row r="72" customFormat="false" ht="13.8" hidden="false" customHeight="false" outlineLevel="0" collapsed="false">
      <c r="I72" s="39"/>
    </row>
    <row r="73" customFormat="false" ht="15" hidden="false" customHeight="false" outlineLevel="0" collapsed="false">
      <c r="A73" s="19" t="s">
        <v>24</v>
      </c>
      <c r="B73" s="19"/>
      <c r="C73" s="19"/>
      <c r="D73" s="19"/>
      <c r="E73" s="19"/>
      <c r="F73" s="19"/>
      <c r="G73" s="20" t="n">
        <f aca="false">(G5+G9+G13+G69)</f>
        <v>66.6577777777778</v>
      </c>
      <c r="H73" s="20" t="n">
        <f aca="false">(H5+H9+H13+H69)</f>
        <v>5.94882553606238</v>
      </c>
    </row>
    <row r="74" customFormat="false" ht="13.8" hidden="false" customHeight="false" outlineLevel="0" collapsed="false"/>
    <row r="75" customFormat="false" ht="15" hidden="false" customHeight="false" outlineLevel="0" collapsed="false">
      <c r="A75" s="36" t="s">
        <v>85</v>
      </c>
      <c r="B75" s="36"/>
      <c r="C75" s="36"/>
      <c r="D75" s="36"/>
      <c r="E75" s="36"/>
      <c r="F75" s="36"/>
      <c r="G75" s="37" t="n">
        <f aca="false">(G17+G21+G25+G29+G33+G37+G41+G45)</f>
        <v>140.746666666667</v>
      </c>
      <c r="H75" s="37" t="n">
        <f aca="false">(H17+H21+H25+H29+H33+H37+H41+H45)</f>
        <v>35.1866666666667</v>
      </c>
      <c r="I75" s="39"/>
    </row>
    <row r="76" customFormat="false" ht="15" hidden="false" customHeight="false" outlineLevel="0" collapsed="false">
      <c r="A76" s="29"/>
      <c r="B76" s="38"/>
      <c r="C76" s="38"/>
      <c r="D76" s="38"/>
      <c r="E76" s="38"/>
      <c r="F76" s="38"/>
      <c r="G76" s="30"/>
      <c r="H76" s="30"/>
      <c r="I76" s="39"/>
    </row>
    <row r="77" customFormat="false" ht="15" hidden="false" customHeight="false" outlineLevel="0" collapsed="false">
      <c r="A77" s="19" t="s">
        <v>26</v>
      </c>
      <c r="B77" s="19"/>
      <c r="C77" s="19"/>
      <c r="D77" s="19"/>
      <c r="E77" s="19"/>
      <c r="F77" s="19"/>
      <c r="G77" s="20" t="n">
        <f aca="false">(G49+G53+G57+G61+G65)</f>
        <v>171.978055555556</v>
      </c>
      <c r="H77" s="20" t="n">
        <f aca="false">(H49+H53+H57+H61+H65)</f>
        <v>43.3480555555556</v>
      </c>
      <c r="I77" s="39"/>
    </row>
    <row r="78" customFormat="false" ht="13.8" hidden="false" customHeight="false" outlineLevel="0" collapsed="false"/>
    <row r="79" customFormat="false" ht="13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3">
    <mergeCell ref="A1:H1"/>
    <mergeCell ref="A2:H2"/>
    <mergeCell ref="A3:H3"/>
    <mergeCell ref="A7:H7"/>
    <mergeCell ref="A11:H11"/>
    <mergeCell ref="A15:H15"/>
    <mergeCell ref="A19:H19"/>
    <mergeCell ref="A23:H23"/>
    <mergeCell ref="A27:H27"/>
    <mergeCell ref="A31:H31"/>
    <mergeCell ref="A35:H35"/>
    <mergeCell ref="A39:H39"/>
    <mergeCell ref="A43:H43"/>
    <mergeCell ref="A47:H47"/>
    <mergeCell ref="A51:H51"/>
    <mergeCell ref="A55:H55"/>
    <mergeCell ref="A59:H59"/>
    <mergeCell ref="A63:H63"/>
    <mergeCell ref="A67:H67"/>
    <mergeCell ref="A71:F71"/>
    <mergeCell ref="A73:F73"/>
    <mergeCell ref="A75:F75"/>
    <mergeCell ref="A77:F7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65536"/>
  <sheetViews>
    <sheetView windowProtection="false" showFormulas="false" showGridLines="true" showRowColHeaders="true" showZeros="true" rightToLeft="false" tabSelected="false" showOutlineSymbols="true" defaultGridColor="true" view="normal" topLeftCell="A19" colorId="64" zoomScale="85" zoomScaleNormal="85" zoomScalePageLayoutView="100" workbookViewId="0">
      <selection pane="topLeft" activeCell="G33" activeCellId="0" sqref="G33"/>
    </sheetView>
  </sheetViews>
  <sheetFormatPr defaultRowHeight="14.05"/>
  <cols>
    <col collapsed="false" hidden="false" max="4" min="1" style="0" width="12.953488372093"/>
    <col collapsed="false" hidden="false" max="5" min="5" style="0" width="20.8325581395349"/>
    <col collapsed="false" hidden="false" max="6" min="6" style="0" width="31.9813953488372"/>
    <col collapsed="false" hidden="false" max="8" min="7" style="0" width="18.7813953488372"/>
    <col collapsed="false" hidden="false" max="9" min="9" style="0" width="17.6046511627907"/>
    <col collapsed="false" hidden="false" max="1025" min="10" style="0" width="9.3953488372093"/>
  </cols>
  <sheetData>
    <row r="1" customFormat="false" ht="17.65" hidden="false" customHeight="false" outlineLevel="0" collapsed="false">
      <c r="A1" s="1" t="s">
        <v>34</v>
      </c>
      <c r="B1" s="1"/>
      <c r="C1" s="1"/>
      <c r="D1" s="1"/>
      <c r="E1" s="1"/>
      <c r="F1" s="1"/>
      <c r="G1" s="1"/>
      <c r="H1" s="1"/>
    </row>
    <row r="2" customFormat="false" ht="14.05" hidden="false" customHeight="fals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5.25" hidden="false" customHeight="false" outlineLevel="0" collapsed="false">
      <c r="A3" s="21" t="s">
        <v>35</v>
      </c>
      <c r="B3" s="21"/>
      <c r="C3" s="21"/>
      <c r="D3" s="21"/>
      <c r="E3" s="21"/>
      <c r="F3" s="21"/>
      <c r="G3" s="21"/>
      <c r="H3" s="21"/>
      <c r="I3" s="4" t="s">
        <v>2</v>
      </c>
    </row>
    <row r="4" customFormat="false" ht="15.25" hidden="false" customHeight="false" outlineLevel="0" collapsed="false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7"/>
    </row>
    <row r="5" customFormat="false" ht="15.25" hidden="false" customHeight="false" outlineLevel="0" collapsed="false">
      <c r="A5" s="8" t="n">
        <f aca="false">29.99+35.9</f>
        <v>65.89</v>
      </c>
      <c r="B5" s="8" t="n">
        <f aca="false">+35.99+89</f>
        <v>124.99</v>
      </c>
      <c r="C5" s="8" t="n">
        <f aca="false">23.2+60</f>
        <v>83.2</v>
      </c>
      <c r="D5" s="8" t="n">
        <f aca="false">(A5+B5+C5)/6</f>
        <v>45.68</v>
      </c>
      <c r="E5" s="9" t="n">
        <v>1</v>
      </c>
      <c r="F5" s="10" t="n">
        <v>1</v>
      </c>
      <c r="G5" s="8" t="n">
        <f aca="false">(D5/F5)/12*12</f>
        <v>45.68</v>
      </c>
      <c r="H5" s="8" t="n">
        <f aca="false">G5/2</f>
        <v>22.84</v>
      </c>
      <c r="I5" s="11"/>
    </row>
    <row r="6" customFormat="false" ht="15.25" hidden="false" customHeight="false" outlineLevel="0" collapsed="false">
      <c r="A6" s="8"/>
      <c r="B6" s="8"/>
      <c r="C6" s="8"/>
      <c r="D6" s="8"/>
      <c r="E6" s="9"/>
      <c r="F6" s="9"/>
      <c r="G6" s="8"/>
      <c r="H6" s="8"/>
      <c r="I6" s="11"/>
    </row>
    <row r="7" customFormat="false" ht="15.25" hidden="false" customHeight="false" outlineLevel="0" collapsed="false">
      <c r="A7" s="21" t="s">
        <v>40</v>
      </c>
      <c r="B7" s="21"/>
      <c r="C7" s="21"/>
      <c r="D7" s="21"/>
      <c r="E7" s="21"/>
      <c r="F7" s="21"/>
      <c r="G7" s="21"/>
      <c r="H7" s="21"/>
      <c r="I7" s="4" t="s">
        <v>2</v>
      </c>
    </row>
    <row r="8" customFormat="false" ht="15.25" hidden="false" customHeight="false" outlineLevel="0" collapsed="false">
      <c r="A8" s="5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5" t="s">
        <v>8</v>
      </c>
      <c r="G8" s="5" t="s">
        <v>9</v>
      </c>
      <c r="H8" s="5" t="s">
        <v>10</v>
      </c>
      <c r="I8" s="7"/>
    </row>
    <row r="9" customFormat="false" ht="15.25" hidden="false" customHeight="false" outlineLevel="0" collapsed="false">
      <c r="A9" s="8" t="n">
        <f aca="false">94.4+75</f>
        <v>169.4</v>
      </c>
      <c r="B9" s="8" t="n">
        <f aca="false">79.9+59.9</f>
        <v>139.8</v>
      </c>
      <c r="C9" s="8" t="n">
        <f aca="false">99.9+69.9</f>
        <v>169.8</v>
      </c>
      <c r="D9" s="8" t="n">
        <f aca="false">(A9+B9+C9)/6</f>
        <v>79.8333333333333</v>
      </c>
      <c r="E9" s="9" t="n">
        <v>1</v>
      </c>
      <c r="F9" s="10" t="n">
        <v>1</v>
      </c>
      <c r="G9" s="8" t="n">
        <f aca="false">(D9/F9)/12*6</f>
        <v>39.9166666666667</v>
      </c>
      <c r="H9" s="8" t="n">
        <f aca="false">G9/2</f>
        <v>19.9583333333333</v>
      </c>
      <c r="I9" s="11"/>
    </row>
    <row r="10" customFormat="false" ht="15.25" hidden="false" customHeight="false" outlineLevel="0" collapsed="false">
      <c r="A10" s="8"/>
      <c r="B10" s="8"/>
      <c r="C10" s="8"/>
      <c r="D10" s="8"/>
      <c r="E10" s="9"/>
      <c r="F10" s="9"/>
      <c r="G10" s="8"/>
      <c r="H10" s="8"/>
      <c r="I10" s="11"/>
    </row>
    <row r="11" customFormat="false" ht="17.4" hidden="false" customHeight="true" outlineLevel="0" collapsed="false">
      <c r="A11" s="3" t="s">
        <v>19</v>
      </c>
      <c r="B11" s="3"/>
      <c r="C11" s="3"/>
      <c r="D11" s="3"/>
      <c r="E11" s="3"/>
      <c r="F11" s="3"/>
      <c r="G11" s="3"/>
      <c r="H11" s="3"/>
      <c r="I11" s="4" t="s">
        <v>2</v>
      </c>
    </row>
    <row r="12" customFormat="false" ht="15.25" hidden="false" customHeight="false" outlineLevel="0" collapsed="false">
      <c r="A12" s="5" t="s">
        <v>3</v>
      </c>
      <c r="B12" s="5" t="s">
        <v>4</v>
      </c>
      <c r="C12" s="5" t="s">
        <v>5</v>
      </c>
      <c r="D12" s="5" t="s">
        <v>6</v>
      </c>
      <c r="E12" s="5" t="s">
        <v>7</v>
      </c>
      <c r="F12" s="6" t="s">
        <v>8</v>
      </c>
      <c r="G12" s="5" t="s">
        <v>9</v>
      </c>
      <c r="H12" s="5" t="s">
        <v>10</v>
      </c>
      <c r="I12" s="6"/>
    </row>
    <row r="13" customFormat="false" ht="15.25" hidden="false" customHeight="false" outlineLevel="0" collapsed="false">
      <c r="A13" s="8" t="n">
        <v>94.9</v>
      </c>
      <c r="B13" s="8" t="n">
        <v>49.9</v>
      </c>
      <c r="C13" s="8" t="n">
        <v>78</v>
      </c>
      <c r="D13" s="8" t="n">
        <f aca="false">(A13+B13+C13)/3</f>
        <v>74.2666666666667</v>
      </c>
      <c r="E13" s="9" t="n">
        <v>1</v>
      </c>
      <c r="F13" s="10" t="n">
        <v>1</v>
      </c>
      <c r="G13" s="8" t="n">
        <f aca="false">(D13/F13)/12*6</f>
        <v>37.1333333333333</v>
      </c>
      <c r="H13" s="8" t="n">
        <f aca="false">G13/2</f>
        <v>18.5666666666667</v>
      </c>
      <c r="I13" s="11"/>
    </row>
    <row r="14" customFormat="false" ht="14.05" hidden="false" customHeight="false" outlineLevel="0" collapsed="false">
      <c r="I14" s="11"/>
    </row>
    <row r="15" customFormat="false" ht="17.4" hidden="false" customHeight="true" outlineLevel="0" collapsed="false">
      <c r="A15" s="3" t="s">
        <v>133</v>
      </c>
      <c r="B15" s="3"/>
      <c r="C15" s="3"/>
      <c r="D15" s="3"/>
      <c r="E15" s="3"/>
      <c r="F15" s="3"/>
      <c r="G15" s="3"/>
      <c r="H15" s="3"/>
      <c r="I15" s="4" t="s">
        <v>2</v>
      </c>
    </row>
    <row r="16" customFormat="false" ht="15.25" hidden="false" customHeight="false" outlineLevel="0" collapsed="false">
      <c r="A16" s="5" t="s">
        <v>3</v>
      </c>
      <c r="B16" s="5" t="s">
        <v>4</v>
      </c>
      <c r="C16" s="5" t="s">
        <v>5</v>
      </c>
      <c r="D16" s="5" t="s">
        <v>6</v>
      </c>
      <c r="E16" s="5" t="s">
        <v>7</v>
      </c>
      <c r="F16" s="6" t="s">
        <v>8</v>
      </c>
      <c r="G16" s="5" t="s">
        <v>9</v>
      </c>
      <c r="H16" s="5" t="s">
        <v>10</v>
      </c>
      <c r="I16" s="6"/>
    </row>
    <row r="17" customFormat="false" ht="15.25" hidden="false" customHeight="false" outlineLevel="0" collapsed="false">
      <c r="A17" s="8" t="n">
        <f aca="false">59.9+39.9</f>
        <v>99.8</v>
      </c>
      <c r="B17" s="8" t="n">
        <f aca="false">69+119.9</f>
        <v>188.9</v>
      </c>
      <c r="C17" s="8" t="n">
        <f aca="false">99.9+99.9</f>
        <v>199.8</v>
      </c>
      <c r="D17" s="8" t="n">
        <f aca="false">(A17+B17+C17)/3</f>
        <v>162.833333333333</v>
      </c>
      <c r="E17" s="9" t="n">
        <v>1</v>
      </c>
      <c r="F17" s="10" t="n">
        <v>1</v>
      </c>
      <c r="G17" s="8" t="n">
        <f aca="false">(D17/F17)/12*6</f>
        <v>81.4166666666667</v>
      </c>
      <c r="H17" s="8" t="n">
        <f aca="false">G17/2</f>
        <v>40.7083333333333</v>
      </c>
      <c r="I17" s="11"/>
    </row>
    <row r="18" customFormat="false" ht="14.05" hidden="false" customHeight="false" outlineLevel="0" collapsed="false">
      <c r="I18" s="11"/>
    </row>
    <row r="19" customFormat="false" ht="15" hidden="false" customHeight="false" outlineLevel="0" collapsed="false">
      <c r="A19" s="3" t="s">
        <v>20</v>
      </c>
      <c r="B19" s="3"/>
      <c r="C19" s="3"/>
      <c r="D19" s="3"/>
      <c r="E19" s="3"/>
      <c r="F19" s="3"/>
      <c r="G19" s="3"/>
      <c r="H19" s="3"/>
      <c r="I19" s="4" t="s">
        <v>2</v>
      </c>
    </row>
    <row r="20" customFormat="false" ht="15" hidden="false" customHeight="false" outlineLevel="0" collapsed="false">
      <c r="A20" s="5" t="s">
        <v>3</v>
      </c>
      <c r="B20" s="5" t="s">
        <v>4</v>
      </c>
      <c r="C20" s="5" t="s">
        <v>5</v>
      </c>
      <c r="D20" s="5" t="s">
        <v>6</v>
      </c>
      <c r="E20" s="5" t="s">
        <v>7</v>
      </c>
      <c r="F20" s="6" t="s">
        <v>8</v>
      </c>
      <c r="G20" s="5" t="s">
        <v>9</v>
      </c>
      <c r="H20" s="5" t="s">
        <v>10</v>
      </c>
      <c r="I20" s="6"/>
    </row>
    <row r="21" customFormat="false" ht="15" hidden="false" customHeight="false" outlineLevel="0" collapsed="false">
      <c r="A21" s="8" t="n">
        <v>4.7</v>
      </c>
      <c r="B21" s="8" t="n">
        <v>4.1</v>
      </c>
      <c r="C21" s="8" t="n">
        <v>3.4</v>
      </c>
      <c r="D21" s="8" t="n">
        <f aca="false">(A21+B21+C21)/3</f>
        <v>4.06666666666667</v>
      </c>
      <c r="E21" s="9" t="n">
        <v>1</v>
      </c>
      <c r="F21" s="10" t="n">
        <v>1</v>
      </c>
      <c r="G21" s="8" t="n">
        <f aca="false">(D21/F21)/12*2</f>
        <v>0.677777777777778</v>
      </c>
      <c r="H21" s="8" t="n">
        <f aca="false">G21/2</f>
        <v>0.338888888888889</v>
      </c>
      <c r="I21" s="11"/>
    </row>
    <row r="22" customFormat="false" ht="15" hidden="false" customHeight="false" outlineLevel="0" collapsed="false">
      <c r="A22" s="8"/>
      <c r="B22" s="8"/>
      <c r="C22" s="8"/>
      <c r="D22" s="8"/>
      <c r="E22" s="9"/>
      <c r="F22" s="10"/>
      <c r="G22" s="8"/>
      <c r="H22" s="8"/>
      <c r="I22" s="11"/>
    </row>
    <row r="23" customFormat="false" ht="15" hidden="false" customHeight="false" outlineLevel="0" collapsed="false">
      <c r="A23" s="3" t="s">
        <v>21</v>
      </c>
      <c r="B23" s="3"/>
      <c r="C23" s="3"/>
      <c r="D23" s="3"/>
      <c r="E23" s="3"/>
      <c r="F23" s="3"/>
      <c r="G23" s="3"/>
      <c r="H23" s="3"/>
      <c r="I23" s="4" t="s">
        <v>2</v>
      </c>
    </row>
    <row r="24" customFormat="false" ht="15" hidden="false" customHeight="false" outlineLevel="0" collapsed="false">
      <c r="A24" s="5" t="s">
        <v>3</v>
      </c>
      <c r="B24" s="5" t="s">
        <v>4</v>
      </c>
      <c r="C24" s="5" t="s">
        <v>5</v>
      </c>
      <c r="D24" s="5" t="s">
        <v>6</v>
      </c>
      <c r="E24" s="5" t="s">
        <v>7</v>
      </c>
      <c r="F24" s="6" t="s">
        <v>8</v>
      </c>
      <c r="G24" s="5" t="s">
        <v>9</v>
      </c>
      <c r="H24" s="5" t="s">
        <v>10</v>
      </c>
      <c r="I24" s="6"/>
    </row>
    <row r="25" customFormat="false" ht="15" hidden="false" customHeight="false" outlineLevel="0" collapsed="false">
      <c r="A25" s="8" t="n">
        <v>1.3</v>
      </c>
      <c r="B25" s="8" t="n">
        <v>1.59</v>
      </c>
      <c r="C25" s="8" t="n">
        <v>1.88</v>
      </c>
      <c r="D25" s="8" t="n">
        <f aca="false">(A25+B25+C25)/3</f>
        <v>1.59</v>
      </c>
      <c r="E25" s="9" t="n">
        <v>1</v>
      </c>
      <c r="F25" s="10" t="n">
        <v>1</v>
      </c>
      <c r="G25" s="8" t="n">
        <f aca="false">(D25/F25)/12*2</f>
        <v>0.265</v>
      </c>
      <c r="H25" s="8" t="n">
        <f aca="false">G25/2</f>
        <v>0.1325</v>
      </c>
      <c r="I25" s="11"/>
    </row>
    <row r="26" customFormat="false" ht="15" hidden="false" customHeight="false" outlineLevel="0" collapsed="false">
      <c r="A26" s="8"/>
      <c r="B26" s="8"/>
      <c r="C26" s="8"/>
      <c r="D26" s="8"/>
      <c r="E26" s="9"/>
      <c r="F26" s="10"/>
      <c r="G26" s="8"/>
      <c r="H26" s="8"/>
      <c r="I26" s="11"/>
    </row>
    <row r="27" customFormat="false" ht="15" hidden="false" customHeight="false" outlineLevel="0" collapsed="false">
      <c r="A27" s="3" t="s">
        <v>22</v>
      </c>
      <c r="B27" s="3"/>
      <c r="C27" s="3"/>
      <c r="D27" s="3"/>
      <c r="E27" s="3"/>
      <c r="F27" s="3"/>
      <c r="G27" s="3"/>
      <c r="H27" s="3"/>
      <c r="I27" s="4" t="s">
        <v>2</v>
      </c>
    </row>
    <row r="28" customFormat="false" ht="15" hidden="false" customHeight="false" outlineLevel="0" collapsed="false">
      <c r="A28" s="5" t="s">
        <v>3</v>
      </c>
      <c r="B28" s="5" t="s">
        <v>4</v>
      </c>
      <c r="C28" s="5" t="s">
        <v>5</v>
      </c>
      <c r="D28" s="5" t="s">
        <v>6</v>
      </c>
      <c r="E28" s="5" t="s">
        <v>7</v>
      </c>
      <c r="F28" s="6" t="s">
        <v>8</v>
      </c>
      <c r="G28" s="5" t="s">
        <v>9</v>
      </c>
      <c r="H28" s="5" t="s">
        <v>10</v>
      </c>
      <c r="I28" s="6"/>
    </row>
    <row r="29" customFormat="false" ht="15" hidden="false" customHeight="false" outlineLevel="0" collapsed="false">
      <c r="A29" s="8" t="n">
        <v>1499</v>
      </c>
      <c r="B29" s="8" t="n">
        <v>1199</v>
      </c>
      <c r="C29" s="8" t="n">
        <v>1299.9</v>
      </c>
      <c r="D29" s="8" t="n">
        <f aca="false">(A29+B29+C29)/3</f>
        <v>1332.63333333333</v>
      </c>
      <c r="E29" s="9" t="n">
        <v>0.1</v>
      </c>
      <c r="F29" s="10" t="n">
        <v>10</v>
      </c>
      <c r="G29" s="8" t="n">
        <f aca="false">(D29/F29)/12*4</f>
        <v>44.4211111111111</v>
      </c>
      <c r="H29" s="8" t="n">
        <f aca="false">G29/114</f>
        <v>0.389658869395712</v>
      </c>
      <c r="I29" s="11"/>
    </row>
    <row r="30" customFormat="false" ht="15" hidden="false" customHeight="false" outlineLevel="0" collapsed="false">
      <c r="A30" s="8"/>
      <c r="B30" s="8"/>
      <c r="C30" s="8"/>
      <c r="D30" s="8"/>
      <c r="E30" s="9"/>
      <c r="F30" s="9"/>
      <c r="G30" s="8"/>
      <c r="H30" s="8"/>
      <c r="I30" s="11"/>
    </row>
    <row r="31" customFormat="false" ht="15" hidden="false" customHeight="false" outlineLevel="0" collapsed="false">
      <c r="A31" s="17" t="s">
        <v>23</v>
      </c>
      <c r="B31" s="17"/>
      <c r="C31" s="17"/>
      <c r="D31" s="17"/>
      <c r="E31" s="17"/>
      <c r="F31" s="17"/>
      <c r="G31" s="18" t="n">
        <f aca="false">(G5+G9+G13+G17+G21+G25+G29)</f>
        <v>249.510555555556</v>
      </c>
      <c r="H31" s="18" t="n">
        <f aca="false">(H5+H9+H13+H17+H21+H25+H29)</f>
        <v>102.934381091618</v>
      </c>
    </row>
    <row r="32" customFormat="false" ht="13.8" hidden="false" customHeight="false" outlineLevel="0" collapsed="false">
      <c r="I32" s="39"/>
    </row>
    <row r="33" customFormat="false" ht="15" hidden="false" customHeight="false" outlineLevel="0" collapsed="false">
      <c r="A33" s="19" t="s">
        <v>24</v>
      </c>
      <c r="B33" s="19"/>
      <c r="C33" s="19"/>
      <c r="D33" s="19"/>
      <c r="E33" s="19"/>
      <c r="F33" s="19"/>
      <c r="G33" s="20" t="n">
        <f aca="false">(G29)</f>
        <v>44.4211111111111</v>
      </c>
      <c r="H33" s="20" t="n">
        <f aca="false">(H29)</f>
        <v>0.389658869395712</v>
      </c>
    </row>
    <row r="34" customFormat="false" ht="13.8" hidden="false" customHeight="false" outlineLevel="0" collapsed="false"/>
    <row r="35" customFormat="false" ht="15" hidden="false" customHeight="false" outlineLevel="0" collapsed="false">
      <c r="A35" s="36" t="s">
        <v>85</v>
      </c>
      <c r="B35" s="36"/>
      <c r="C35" s="36"/>
      <c r="D35" s="36"/>
      <c r="E35" s="36"/>
      <c r="F35" s="36"/>
      <c r="G35" s="37" t="n">
        <f aca="false">0</f>
        <v>0</v>
      </c>
      <c r="H35" s="37" t="n">
        <f aca="false">0</f>
        <v>0</v>
      </c>
      <c r="I35" s="39"/>
    </row>
    <row r="36" customFormat="false" ht="15" hidden="false" customHeight="false" outlineLevel="0" collapsed="false">
      <c r="A36" s="29"/>
      <c r="B36" s="38"/>
      <c r="C36" s="38"/>
      <c r="D36" s="38"/>
      <c r="E36" s="38"/>
      <c r="F36" s="38"/>
      <c r="G36" s="30"/>
      <c r="H36" s="30"/>
      <c r="I36" s="39"/>
    </row>
    <row r="37" customFormat="false" ht="15" hidden="false" customHeight="false" outlineLevel="0" collapsed="false">
      <c r="A37" s="19" t="s">
        <v>26</v>
      </c>
      <c r="B37" s="19"/>
      <c r="C37" s="19"/>
      <c r="D37" s="19"/>
      <c r="E37" s="19"/>
      <c r="F37" s="19"/>
      <c r="G37" s="20" t="n">
        <f aca="false">(G5+G9+G13+G17+G21+G25)</f>
        <v>205.089444444444</v>
      </c>
      <c r="H37" s="20" t="n">
        <f aca="false">(H5+H9+H13+H17+H21+H25)</f>
        <v>102.544722222222</v>
      </c>
      <c r="I37" s="39"/>
    </row>
    <row r="38" customFormat="false" ht="13.8" hidden="false" customHeight="false" outlineLevel="0" collapsed="false"/>
    <row r="39" customFormat="false" ht="13.8" hidden="false" customHeight="false" outlineLevel="0" collapsed="false"/>
    <row r="40" customFormat="false" ht="13.8" hidden="false" customHeight="false" outlineLevel="0" collapsed="false"/>
    <row r="41" customFormat="false" ht="13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3">
    <mergeCell ref="A1:H1"/>
    <mergeCell ref="A2:H2"/>
    <mergeCell ref="A3:H3"/>
    <mergeCell ref="A7:H7"/>
    <mergeCell ref="A11:H11"/>
    <mergeCell ref="A15:H15"/>
    <mergeCell ref="A19:H19"/>
    <mergeCell ref="A23:H23"/>
    <mergeCell ref="A27:H27"/>
    <mergeCell ref="A31:F31"/>
    <mergeCell ref="A33:F33"/>
    <mergeCell ref="A35:F35"/>
    <mergeCell ref="A37:F3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65536"/>
  <sheetViews>
    <sheetView windowProtection="false" showFormulas="false" showGridLines="true" showRowColHeaders="true" showZeros="true" rightToLeft="false" tabSelected="true" showOutlineSymbols="true" defaultGridColor="true" view="normal" topLeftCell="A70" colorId="64" zoomScale="85" zoomScaleNormal="85" zoomScalePageLayoutView="100" workbookViewId="0">
      <selection pane="topLeft" activeCell="H87" activeCellId="0" sqref="H87"/>
    </sheetView>
  </sheetViews>
  <sheetFormatPr defaultRowHeight="14.05"/>
  <cols>
    <col collapsed="false" hidden="false" max="5" min="5" style="0" width="18.3860465116279"/>
    <col collapsed="false" hidden="false" max="6" min="6" style="0" width="29.5348837209302"/>
    <col collapsed="false" hidden="false" max="7" min="7" style="0" width="17.0651162790698"/>
    <col collapsed="false" hidden="false" max="8" min="8" style="0" width="18.8186046511628"/>
    <col collapsed="false" hidden="false" max="9" min="9" style="0" width="17.2139534883721"/>
    <col collapsed="false" hidden="false" max="1025" min="10" style="0" width="13.4697674418605"/>
  </cols>
  <sheetData>
    <row r="1" customFormat="false" ht="17.65" hidden="false" customHeight="false" outlineLevel="0" collapsed="false">
      <c r="A1" s="1" t="s">
        <v>134</v>
      </c>
      <c r="B1" s="1"/>
      <c r="C1" s="1"/>
      <c r="D1" s="1"/>
      <c r="E1" s="1"/>
      <c r="F1" s="1"/>
      <c r="G1" s="1"/>
      <c r="H1" s="1"/>
    </row>
    <row r="2" customFormat="false" ht="14.05" hidden="false" customHeight="fals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5.25" hidden="false" customHeight="false" outlineLevel="0" collapsed="false">
      <c r="A3" s="21" t="s">
        <v>93</v>
      </c>
      <c r="B3" s="21"/>
      <c r="C3" s="21"/>
      <c r="D3" s="21"/>
      <c r="E3" s="21"/>
      <c r="F3" s="21"/>
      <c r="G3" s="21"/>
      <c r="H3" s="21"/>
      <c r="I3" s="4" t="s">
        <v>2</v>
      </c>
    </row>
    <row r="4" customFormat="false" ht="15.25" hidden="false" customHeight="false" outlineLevel="0" collapsed="false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6"/>
    </row>
    <row r="5" customFormat="false" ht="15.25" hidden="false" customHeight="false" outlineLevel="0" collapsed="false">
      <c r="A5" s="8" t="n">
        <v>309.9</v>
      </c>
      <c r="B5" s="8" t="n">
        <v>230</v>
      </c>
      <c r="C5" s="8" t="n">
        <v>245</v>
      </c>
      <c r="D5" s="8" t="n">
        <f aca="false">(A5+B5+C5)/3</f>
        <v>261.633333333333</v>
      </c>
      <c r="E5" s="9" t="n">
        <v>1</v>
      </c>
      <c r="F5" s="10" t="n">
        <v>1</v>
      </c>
      <c r="G5" s="8" t="n">
        <f aca="false">(D5/F5)/12*4</f>
        <v>87.2111111111111</v>
      </c>
      <c r="H5" s="8" t="n">
        <f aca="false">G5/2</f>
        <v>43.6055555555556</v>
      </c>
      <c r="I5" s="11"/>
    </row>
    <row r="6" customFormat="false" ht="14.05" hidden="false" customHeight="false" outlineLevel="0" collapsed="false">
      <c r="I6" s="11"/>
    </row>
    <row r="7" customFormat="false" ht="15.25" hidden="false" customHeight="false" outlineLevel="0" collapsed="false">
      <c r="A7" s="21" t="s">
        <v>94</v>
      </c>
      <c r="B7" s="21"/>
      <c r="C7" s="21"/>
      <c r="D7" s="21"/>
      <c r="E7" s="21"/>
      <c r="F7" s="21"/>
      <c r="G7" s="21"/>
      <c r="H7" s="21"/>
      <c r="I7" s="4" t="s">
        <v>2</v>
      </c>
    </row>
    <row r="8" customFormat="false" ht="15.25" hidden="false" customHeight="false" outlineLevel="0" collapsed="false">
      <c r="A8" s="5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5" t="s">
        <v>8</v>
      </c>
      <c r="G8" s="5" t="s">
        <v>9</v>
      </c>
      <c r="H8" s="5" t="s">
        <v>10</v>
      </c>
      <c r="I8" s="11"/>
    </row>
    <row r="9" customFormat="false" ht="15.25" hidden="false" customHeight="false" outlineLevel="0" collapsed="false">
      <c r="A9" s="8" t="n">
        <v>59.9</v>
      </c>
      <c r="B9" s="8" t="n">
        <v>34.5</v>
      </c>
      <c r="C9" s="8" t="n">
        <v>14.6</v>
      </c>
      <c r="D9" s="8" t="n">
        <f aca="false">(A9+B9+C9)/3</f>
        <v>36.3333333333333</v>
      </c>
      <c r="E9" s="9" t="n">
        <v>1</v>
      </c>
      <c r="F9" s="10" t="n">
        <v>1</v>
      </c>
      <c r="G9" s="8" t="n">
        <f aca="false">(D9/F9)/12*2</f>
        <v>6.05555555555556</v>
      </c>
      <c r="H9" s="8" t="n">
        <f aca="false">G9/2</f>
        <v>3.02777777777778</v>
      </c>
      <c r="I9" s="11"/>
    </row>
    <row r="10" customFormat="false" ht="14.05" hidden="false" customHeight="false" outlineLevel="0" collapsed="false">
      <c r="I10" s="11"/>
    </row>
    <row r="11" customFormat="false" ht="15.25" hidden="false" customHeight="false" outlineLevel="0" collapsed="false">
      <c r="A11" s="21" t="s">
        <v>95</v>
      </c>
      <c r="B11" s="21"/>
      <c r="C11" s="21"/>
      <c r="D11" s="21"/>
      <c r="E11" s="21"/>
      <c r="F11" s="21"/>
      <c r="G11" s="21"/>
      <c r="H11" s="21"/>
      <c r="I11" s="4" t="s">
        <v>2</v>
      </c>
    </row>
    <row r="12" customFormat="false" ht="15.25" hidden="false" customHeight="false" outlineLevel="0" collapsed="false">
      <c r="A12" s="5" t="s">
        <v>3</v>
      </c>
      <c r="B12" s="5" t="s">
        <v>4</v>
      </c>
      <c r="C12" s="5" t="s">
        <v>5</v>
      </c>
      <c r="D12" s="5" t="s">
        <v>6</v>
      </c>
      <c r="E12" s="5" t="s">
        <v>7</v>
      </c>
      <c r="F12" s="5" t="s">
        <v>8</v>
      </c>
      <c r="G12" s="5" t="s">
        <v>9</v>
      </c>
      <c r="H12" s="5" t="s">
        <v>10</v>
      </c>
      <c r="I12" s="11"/>
    </row>
    <row r="13" customFormat="false" ht="15.25" hidden="false" customHeight="false" outlineLevel="0" collapsed="false">
      <c r="A13" s="8" t="n">
        <v>3.9</v>
      </c>
      <c r="B13" s="8" t="n">
        <v>11</v>
      </c>
      <c r="C13" s="8" t="n">
        <v>4.24</v>
      </c>
      <c r="D13" s="8" t="n">
        <f aca="false">(A13+B13+C13)/3</f>
        <v>6.38</v>
      </c>
      <c r="E13" s="9" t="n">
        <v>1</v>
      </c>
      <c r="F13" s="10" t="n">
        <v>1</v>
      </c>
      <c r="G13" s="8" t="n">
        <f aca="false">(D13/F13)/12*2</f>
        <v>1.06333333333333</v>
      </c>
      <c r="H13" s="8" t="n">
        <f aca="false">G13/2</f>
        <v>0.531666666666667</v>
      </c>
      <c r="I13" s="11"/>
    </row>
    <row r="14" customFormat="false" ht="14.05" hidden="false" customHeight="false" outlineLevel="0" collapsed="false">
      <c r="I14" s="11"/>
    </row>
    <row r="15" customFormat="false" ht="15.25" hidden="false" customHeight="false" outlineLevel="0" collapsed="false">
      <c r="A15" s="21" t="s">
        <v>96</v>
      </c>
      <c r="B15" s="21"/>
      <c r="C15" s="21"/>
      <c r="D15" s="21"/>
      <c r="E15" s="21"/>
      <c r="F15" s="21"/>
      <c r="G15" s="21"/>
      <c r="H15" s="21"/>
      <c r="I15" s="4" t="s">
        <v>2</v>
      </c>
    </row>
    <row r="16" customFormat="false" ht="15.25" hidden="false" customHeight="false" outlineLevel="0" collapsed="false">
      <c r="A16" s="5" t="s">
        <v>3</v>
      </c>
      <c r="B16" s="5" t="s">
        <v>4</v>
      </c>
      <c r="C16" s="5" t="s">
        <v>5</v>
      </c>
      <c r="D16" s="5" t="s">
        <v>6</v>
      </c>
      <c r="E16" s="5" t="s">
        <v>7</v>
      </c>
      <c r="F16" s="5" t="s">
        <v>8</v>
      </c>
      <c r="G16" s="5" t="s">
        <v>9</v>
      </c>
      <c r="H16" s="5" t="s">
        <v>10</v>
      </c>
      <c r="I16" s="11"/>
    </row>
    <row r="17" customFormat="false" ht="15.25" hidden="false" customHeight="false" outlineLevel="0" collapsed="false">
      <c r="A17" s="8" t="n">
        <v>178.9</v>
      </c>
      <c r="B17" s="8" t="n">
        <v>199.66</v>
      </c>
      <c r="C17" s="8" t="n">
        <v>125.7</v>
      </c>
      <c r="D17" s="8" t="n">
        <f aca="false">(A17+B17+C17)/3</f>
        <v>168.086666666667</v>
      </c>
      <c r="E17" s="9" t="n">
        <v>1</v>
      </c>
      <c r="F17" s="10" t="n">
        <v>1</v>
      </c>
      <c r="G17" s="8" t="n">
        <f aca="false">(D17/F17)/12*4</f>
        <v>56.0288888888889</v>
      </c>
      <c r="H17" s="8" t="n">
        <f aca="false">G17/2</f>
        <v>28.0144444444444</v>
      </c>
      <c r="I17" s="11"/>
    </row>
    <row r="18" customFormat="false" ht="14.05" hidden="false" customHeight="false" outlineLevel="0" collapsed="false">
      <c r="I18" s="11"/>
    </row>
    <row r="19" customFormat="false" ht="15.25" hidden="false" customHeight="false" outlineLevel="0" collapsed="false">
      <c r="A19" s="21" t="s">
        <v>13</v>
      </c>
      <c r="B19" s="21"/>
      <c r="C19" s="21"/>
      <c r="D19" s="21"/>
      <c r="E19" s="21"/>
      <c r="F19" s="21"/>
      <c r="G19" s="21"/>
      <c r="H19" s="21"/>
      <c r="I19" s="4" t="s">
        <v>2</v>
      </c>
    </row>
    <row r="20" customFormat="false" ht="15.25" hidden="false" customHeight="false" outlineLevel="0" collapsed="false">
      <c r="A20" s="5" t="s">
        <v>3</v>
      </c>
      <c r="B20" s="5" t="s">
        <v>4</v>
      </c>
      <c r="C20" s="5" t="s">
        <v>5</v>
      </c>
      <c r="D20" s="5" t="s">
        <v>6</v>
      </c>
      <c r="E20" s="5" t="s">
        <v>7</v>
      </c>
      <c r="F20" s="5" t="s">
        <v>8</v>
      </c>
      <c r="G20" s="5" t="s">
        <v>9</v>
      </c>
      <c r="H20" s="5" t="s">
        <v>10</v>
      </c>
      <c r="I20" s="11"/>
    </row>
    <row r="21" customFormat="false" ht="15.25" hidden="false" customHeight="false" outlineLevel="0" collapsed="false">
      <c r="A21" s="8" t="n">
        <v>8.3</v>
      </c>
      <c r="B21" s="8" t="n">
        <v>19.99</v>
      </c>
      <c r="C21" s="8" t="n">
        <v>10.9</v>
      </c>
      <c r="D21" s="8" t="n">
        <f aca="false">(A21+B21+C21)/3</f>
        <v>13.0633333333333</v>
      </c>
      <c r="E21" s="9" t="n">
        <v>1</v>
      </c>
      <c r="F21" s="10" t="n">
        <v>1</v>
      </c>
      <c r="G21" s="8" t="n">
        <f aca="false">(D21/F21)/12*4</f>
        <v>4.35444444444444</v>
      </c>
      <c r="H21" s="8" t="n">
        <f aca="false">G21/2</f>
        <v>2.17722222222222</v>
      </c>
      <c r="I21" s="11"/>
    </row>
    <row r="22" customFormat="false" ht="14.05" hidden="false" customHeight="false" outlineLevel="0" collapsed="false">
      <c r="I22" s="11"/>
    </row>
    <row r="23" customFormat="false" ht="15.25" hidden="false" customHeight="false" outlineLevel="0" collapsed="false">
      <c r="A23" s="21" t="s">
        <v>97</v>
      </c>
      <c r="B23" s="21"/>
      <c r="C23" s="21"/>
      <c r="D23" s="21"/>
      <c r="E23" s="21"/>
      <c r="F23" s="21"/>
      <c r="G23" s="21"/>
      <c r="H23" s="21"/>
      <c r="I23" s="4" t="s">
        <v>2</v>
      </c>
    </row>
    <row r="24" customFormat="false" ht="15.25" hidden="false" customHeight="false" outlineLevel="0" collapsed="false">
      <c r="A24" s="5" t="s">
        <v>3</v>
      </c>
      <c r="B24" s="5" t="s">
        <v>4</v>
      </c>
      <c r="C24" s="5" t="s">
        <v>5</v>
      </c>
      <c r="D24" s="5" t="s">
        <v>6</v>
      </c>
      <c r="E24" s="5" t="s">
        <v>7</v>
      </c>
      <c r="F24" s="5" t="s">
        <v>8</v>
      </c>
      <c r="G24" s="5" t="s">
        <v>9</v>
      </c>
      <c r="H24" s="5" t="s">
        <v>10</v>
      </c>
      <c r="I24" s="11"/>
    </row>
    <row r="25" customFormat="false" ht="15.25" hidden="false" customHeight="false" outlineLevel="0" collapsed="false">
      <c r="A25" s="8" t="n">
        <v>13.8</v>
      </c>
      <c r="B25" s="8" t="n">
        <v>14</v>
      </c>
      <c r="C25" s="8" t="n">
        <v>26</v>
      </c>
      <c r="D25" s="8" t="n">
        <f aca="false">(A25+B25+C25)/3</f>
        <v>17.9333333333333</v>
      </c>
      <c r="E25" s="9" t="n">
        <v>1</v>
      </c>
      <c r="F25" s="10" t="n">
        <v>1</v>
      </c>
      <c r="G25" s="8" t="n">
        <f aca="false">(D25/F25)/12*4</f>
        <v>5.97777777777778</v>
      </c>
      <c r="H25" s="8" t="n">
        <f aca="false">G25/2</f>
        <v>2.98888888888889</v>
      </c>
      <c r="I25" s="11"/>
    </row>
    <row r="26" customFormat="false" ht="14.05" hidden="false" customHeight="false" outlineLevel="0" collapsed="false">
      <c r="I26" s="11"/>
    </row>
    <row r="27" customFormat="false" ht="15.25" hidden="false" customHeight="false" outlineLevel="0" collapsed="false">
      <c r="A27" s="21" t="s">
        <v>98</v>
      </c>
      <c r="B27" s="21"/>
      <c r="C27" s="21"/>
      <c r="D27" s="21"/>
      <c r="E27" s="21"/>
      <c r="F27" s="21"/>
      <c r="G27" s="21"/>
      <c r="H27" s="21"/>
      <c r="I27" s="4" t="s">
        <v>2</v>
      </c>
    </row>
    <row r="28" customFormat="false" ht="15.25" hidden="false" customHeight="false" outlineLevel="0" collapsed="false">
      <c r="A28" s="5" t="s">
        <v>3</v>
      </c>
      <c r="B28" s="5" t="s">
        <v>4</v>
      </c>
      <c r="C28" s="5" t="s">
        <v>5</v>
      </c>
      <c r="D28" s="5" t="s">
        <v>6</v>
      </c>
      <c r="E28" s="5" t="s">
        <v>7</v>
      </c>
      <c r="F28" s="5" t="s">
        <v>8</v>
      </c>
      <c r="G28" s="5" t="s">
        <v>9</v>
      </c>
      <c r="H28" s="5" t="s">
        <v>10</v>
      </c>
      <c r="I28" s="11"/>
    </row>
    <row r="29" customFormat="false" ht="15.25" hidden="false" customHeight="false" outlineLevel="0" collapsed="false">
      <c r="A29" s="8" t="n">
        <v>7.72</v>
      </c>
      <c r="B29" s="8" t="n">
        <v>7.72</v>
      </c>
      <c r="C29" s="8" t="n">
        <v>7.72</v>
      </c>
      <c r="D29" s="8" t="n">
        <f aca="false">(A29+B29+C29)/3</f>
        <v>7.72</v>
      </c>
      <c r="E29" s="9" t="n">
        <v>1</v>
      </c>
      <c r="F29" s="10" t="n">
        <v>1</v>
      </c>
      <c r="G29" s="8" t="n">
        <f aca="false">(D29/F29)/12*2</f>
        <v>1.28666666666667</v>
      </c>
      <c r="H29" s="8" t="n">
        <f aca="false">G29/2</f>
        <v>0.643333333333333</v>
      </c>
      <c r="I29" s="11"/>
    </row>
    <row r="30" customFormat="false" ht="14.05" hidden="false" customHeight="false" outlineLevel="0" collapsed="false">
      <c r="I30" s="11"/>
    </row>
    <row r="31" customFormat="false" ht="15.25" hidden="false" customHeight="false" outlineLevel="0" collapsed="false">
      <c r="A31" s="21" t="s">
        <v>99</v>
      </c>
      <c r="B31" s="21"/>
      <c r="C31" s="21"/>
      <c r="D31" s="21"/>
      <c r="E31" s="21"/>
      <c r="F31" s="21"/>
      <c r="G31" s="21"/>
      <c r="H31" s="21"/>
      <c r="I31" s="4" t="s">
        <v>2</v>
      </c>
    </row>
    <row r="32" customFormat="false" ht="15.25" hidden="false" customHeight="false" outlineLevel="0" collapsed="false">
      <c r="A32" s="5" t="s">
        <v>3</v>
      </c>
      <c r="B32" s="5" t="s">
        <v>4</v>
      </c>
      <c r="C32" s="5" t="s">
        <v>5</v>
      </c>
      <c r="D32" s="5" t="s">
        <v>6</v>
      </c>
      <c r="E32" s="5" t="s">
        <v>7</v>
      </c>
      <c r="F32" s="5" t="s">
        <v>8</v>
      </c>
      <c r="G32" s="5" t="s">
        <v>9</v>
      </c>
      <c r="H32" s="5" t="s">
        <v>10</v>
      </c>
      <c r="I32" s="11"/>
    </row>
    <row r="33" customFormat="false" ht="15.25" hidden="false" customHeight="false" outlineLevel="0" collapsed="false">
      <c r="A33" s="8" t="n">
        <v>572.88</v>
      </c>
      <c r="B33" s="8" t="n">
        <v>798</v>
      </c>
      <c r="C33" s="8" t="n">
        <v>492</v>
      </c>
      <c r="D33" s="8" t="n">
        <f aca="false">(A33+B33+C33)/3</f>
        <v>620.96</v>
      </c>
      <c r="E33" s="9" t="n">
        <v>1</v>
      </c>
      <c r="F33" s="10" t="n">
        <v>1</v>
      </c>
      <c r="G33" s="8" t="n">
        <f aca="false">(D33/F33)/12*2</f>
        <v>103.493333333333</v>
      </c>
      <c r="H33" s="8" t="n">
        <f aca="false">G33/2</f>
        <v>51.7466666666667</v>
      </c>
      <c r="I33" s="11"/>
    </row>
    <row r="34" customFormat="false" ht="14.05" hidden="false" customHeight="false" outlineLevel="0" collapsed="false">
      <c r="I34" s="11"/>
    </row>
    <row r="35" customFormat="false" ht="15.25" hidden="false" customHeight="false" outlineLevel="0" collapsed="false">
      <c r="A35" s="21" t="s">
        <v>100</v>
      </c>
      <c r="B35" s="21"/>
      <c r="C35" s="21"/>
      <c r="D35" s="21"/>
      <c r="E35" s="21"/>
      <c r="F35" s="21"/>
      <c r="G35" s="21"/>
      <c r="H35" s="21"/>
      <c r="I35" s="4" t="s">
        <v>2</v>
      </c>
    </row>
    <row r="36" customFormat="false" ht="15.25" hidden="false" customHeight="false" outlineLevel="0" collapsed="false">
      <c r="A36" s="5" t="s">
        <v>3</v>
      </c>
      <c r="B36" s="5" t="s">
        <v>4</v>
      </c>
      <c r="C36" s="5" t="s">
        <v>5</v>
      </c>
      <c r="D36" s="5" t="s">
        <v>6</v>
      </c>
      <c r="E36" s="5" t="s">
        <v>7</v>
      </c>
      <c r="F36" s="5" t="s">
        <v>8</v>
      </c>
      <c r="G36" s="5" t="s">
        <v>9</v>
      </c>
      <c r="H36" s="5" t="s">
        <v>10</v>
      </c>
      <c r="I36" s="11"/>
    </row>
    <row r="37" customFormat="false" ht="15.25" hidden="false" customHeight="false" outlineLevel="0" collapsed="false">
      <c r="A37" s="8" t="n">
        <v>49</v>
      </c>
      <c r="B37" s="8" t="n">
        <v>49.9</v>
      </c>
      <c r="C37" s="8" t="n">
        <v>50</v>
      </c>
      <c r="D37" s="8" t="n">
        <f aca="false">(A37+B37+C37)/3</f>
        <v>49.6333333333333</v>
      </c>
      <c r="E37" s="9" t="n">
        <v>1</v>
      </c>
      <c r="F37" s="10" t="n">
        <v>1</v>
      </c>
      <c r="G37" s="8" t="n">
        <f aca="false">(D37/F37)/12*2</f>
        <v>8.27222222222222</v>
      </c>
      <c r="H37" s="8" t="n">
        <f aca="false">G37/2</f>
        <v>4.13611111111111</v>
      </c>
      <c r="I37" s="11"/>
    </row>
    <row r="38" customFormat="false" ht="14.05" hidden="false" customHeight="false" outlineLevel="0" collapsed="false">
      <c r="I38" s="11"/>
    </row>
    <row r="39" customFormat="false" ht="15.25" hidden="false" customHeight="false" outlineLevel="0" collapsed="false">
      <c r="A39" s="21" t="s">
        <v>135</v>
      </c>
      <c r="B39" s="21"/>
      <c r="C39" s="21"/>
      <c r="D39" s="21"/>
      <c r="E39" s="21"/>
      <c r="F39" s="21"/>
      <c r="G39" s="21"/>
      <c r="H39" s="21"/>
      <c r="I39" s="4" t="s">
        <v>2</v>
      </c>
    </row>
    <row r="40" customFormat="false" ht="15.25" hidden="false" customHeight="false" outlineLevel="0" collapsed="false">
      <c r="A40" s="5" t="s">
        <v>3</v>
      </c>
      <c r="B40" s="5" t="s">
        <v>4</v>
      </c>
      <c r="C40" s="5" t="s">
        <v>5</v>
      </c>
      <c r="D40" s="5" t="s">
        <v>6</v>
      </c>
      <c r="E40" s="5" t="s">
        <v>7</v>
      </c>
      <c r="F40" s="5" t="s">
        <v>8</v>
      </c>
      <c r="G40" s="5" t="s">
        <v>9</v>
      </c>
      <c r="H40" s="5" t="s">
        <v>10</v>
      </c>
      <c r="I40" s="7"/>
    </row>
    <row r="41" customFormat="false" ht="15.25" hidden="false" customHeight="false" outlineLevel="0" collapsed="false">
      <c r="A41" s="8" t="n">
        <v>37.04</v>
      </c>
      <c r="B41" s="8" t="n">
        <v>23.43</v>
      </c>
      <c r="C41" s="8" t="n">
        <v>18.7</v>
      </c>
      <c r="D41" s="8" t="n">
        <f aca="false">(A41+B41+C41)/3</f>
        <v>26.39</v>
      </c>
      <c r="E41" s="9" t="n">
        <v>1</v>
      </c>
      <c r="F41" s="10" t="n">
        <v>1</v>
      </c>
      <c r="G41" s="8" t="n">
        <f aca="false">(D41/F41)/12*2</f>
        <v>4.39833333333333</v>
      </c>
      <c r="H41" s="8" t="n">
        <f aca="false">G41/2</f>
        <v>2.19916666666667</v>
      </c>
      <c r="I41" s="11"/>
    </row>
    <row r="42" customFormat="false" ht="15.25" hidden="false" customHeight="false" outlineLevel="0" collapsed="false">
      <c r="A42" s="8"/>
      <c r="B42" s="8"/>
      <c r="C42" s="8"/>
      <c r="D42" s="8"/>
      <c r="E42" s="9"/>
      <c r="F42" s="9"/>
      <c r="G42" s="8"/>
      <c r="H42" s="8"/>
      <c r="I42" s="11"/>
    </row>
    <row r="43" customFormat="false" ht="15.25" hidden="false" customHeight="false" outlineLevel="0" collapsed="false">
      <c r="A43" s="21" t="s">
        <v>53</v>
      </c>
      <c r="B43" s="21"/>
      <c r="C43" s="21"/>
      <c r="D43" s="21"/>
      <c r="E43" s="21"/>
      <c r="F43" s="21"/>
      <c r="G43" s="21"/>
      <c r="H43" s="21"/>
      <c r="I43" s="4" t="s">
        <v>2</v>
      </c>
    </row>
    <row r="44" customFormat="false" ht="15.25" hidden="false" customHeight="false" outlineLevel="0" collapsed="false">
      <c r="A44" s="5" t="s">
        <v>3</v>
      </c>
      <c r="B44" s="5" t="s">
        <v>4</v>
      </c>
      <c r="C44" s="5" t="s">
        <v>5</v>
      </c>
      <c r="D44" s="5" t="s">
        <v>6</v>
      </c>
      <c r="E44" s="5" t="s">
        <v>7</v>
      </c>
      <c r="F44" s="5" t="s">
        <v>8</v>
      </c>
      <c r="G44" s="5" t="s">
        <v>9</v>
      </c>
      <c r="H44" s="5" t="s">
        <v>10</v>
      </c>
      <c r="I44" s="7"/>
    </row>
    <row r="45" customFormat="false" ht="15.25" hidden="false" customHeight="false" outlineLevel="0" collapsed="false">
      <c r="A45" s="8" t="n">
        <v>11.5</v>
      </c>
      <c r="B45" s="8" t="n">
        <v>12.21</v>
      </c>
      <c r="C45" s="8" t="n">
        <v>11.3</v>
      </c>
      <c r="D45" s="8" t="n">
        <f aca="false">(A45+B45+C45)/3</f>
        <v>11.67</v>
      </c>
      <c r="E45" s="9" t="n">
        <v>1</v>
      </c>
      <c r="F45" s="10" t="n">
        <v>1</v>
      </c>
      <c r="G45" s="8" t="n">
        <f aca="false">(D45/F45)/12*4</f>
        <v>3.89</v>
      </c>
      <c r="H45" s="8" t="n">
        <f aca="false">G45/2</f>
        <v>1.945</v>
      </c>
      <c r="I45" s="11"/>
    </row>
    <row r="46" customFormat="false" ht="15.25" hidden="false" customHeight="false" outlineLevel="0" collapsed="false">
      <c r="A46" s="8"/>
      <c r="B46" s="8"/>
      <c r="C46" s="8"/>
      <c r="D46" s="8"/>
      <c r="E46" s="9"/>
      <c r="F46" s="9"/>
      <c r="G46" s="8"/>
      <c r="H46" s="8"/>
      <c r="I46" s="11"/>
    </row>
    <row r="47" customFormat="false" ht="15.25" hidden="false" customHeight="false" outlineLevel="0" collapsed="false">
      <c r="A47" s="21" t="s">
        <v>54</v>
      </c>
      <c r="B47" s="21"/>
      <c r="C47" s="21"/>
      <c r="D47" s="21"/>
      <c r="E47" s="21"/>
      <c r="F47" s="21"/>
      <c r="G47" s="21"/>
      <c r="H47" s="21"/>
      <c r="I47" s="4" t="s">
        <v>2</v>
      </c>
    </row>
    <row r="48" customFormat="false" ht="15.25" hidden="false" customHeight="false" outlineLevel="0" collapsed="false">
      <c r="A48" s="5" t="s">
        <v>3</v>
      </c>
      <c r="B48" s="5" t="s">
        <v>4</v>
      </c>
      <c r="C48" s="5" t="s">
        <v>5</v>
      </c>
      <c r="D48" s="5" t="s">
        <v>6</v>
      </c>
      <c r="E48" s="5" t="s">
        <v>7</v>
      </c>
      <c r="F48" s="5" t="s">
        <v>8</v>
      </c>
      <c r="G48" s="5" t="s">
        <v>9</v>
      </c>
      <c r="H48" s="5" t="s">
        <v>10</v>
      </c>
      <c r="I48" s="6"/>
    </row>
    <row r="49" customFormat="false" ht="15.25" hidden="false" customHeight="false" outlineLevel="0" collapsed="false">
      <c r="A49" s="8" t="n">
        <v>254</v>
      </c>
      <c r="B49" s="8" t="n">
        <v>180</v>
      </c>
      <c r="C49" s="8" t="n">
        <v>42.9</v>
      </c>
      <c r="D49" s="8" t="n">
        <f aca="false">(A49+B49+C49)/3</f>
        <v>158.966666666667</v>
      </c>
      <c r="E49" s="9" t="n">
        <v>1</v>
      </c>
      <c r="F49" s="10" t="n">
        <v>1</v>
      </c>
      <c r="G49" s="8" t="n">
        <f aca="false">(D49/F49)/12*2</f>
        <v>26.4944444444444</v>
      </c>
      <c r="H49" s="8" t="n">
        <f aca="false">G49/2</f>
        <v>13.2472222222222</v>
      </c>
      <c r="I49" s="11"/>
    </row>
    <row r="50" customFormat="false" ht="15.25" hidden="false" customHeight="false" outlineLevel="0" collapsed="false">
      <c r="A50" s="8"/>
      <c r="B50" s="8"/>
      <c r="C50" s="8"/>
      <c r="D50" s="8"/>
      <c r="E50" s="9"/>
      <c r="F50" s="9"/>
      <c r="G50" s="8"/>
      <c r="H50" s="8"/>
      <c r="I50" s="11"/>
    </row>
    <row r="51" customFormat="false" ht="15.25" hidden="false" customHeight="false" outlineLevel="0" collapsed="false">
      <c r="A51" s="21" t="s">
        <v>55</v>
      </c>
      <c r="B51" s="21"/>
      <c r="C51" s="21"/>
      <c r="D51" s="21"/>
      <c r="E51" s="21"/>
      <c r="F51" s="21"/>
      <c r="G51" s="21"/>
      <c r="H51" s="21"/>
      <c r="I51" s="4" t="s">
        <v>2</v>
      </c>
    </row>
    <row r="52" customFormat="false" ht="15.25" hidden="false" customHeight="false" outlineLevel="0" collapsed="false">
      <c r="A52" s="5" t="s">
        <v>3</v>
      </c>
      <c r="B52" s="5" t="s">
        <v>4</v>
      </c>
      <c r="C52" s="5" t="s">
        <v>5</v>
      </c>
      <c r="D52" s="5" t="s">
        <v>6</v>
      </c>
      <c r="E52" s="5" t="s">
        <v>7</v>
      </c>
      <c r="F52" s="5" t="s">
        <v>8</v>
      </c>
      <c r="G52" s="5" t="s">
        <v>9</v>
      </c>
      <c r="H52" s="5" t="s">
        <v>10</v>
      </c>
      <c r="I52" s="7"/>
    </row>
    <row r="53" customFormat="false" ht="15.25" hidden="false" customHeight="false" outlineLevel="0" collapsed="false">
      <c r="A53" s="8" t="n">
        <v>179.6</v>
      </c>
      <c r="B53" s="8" t="n">
        <v>136</v>
      </c>
      <c r="C53" s="8" t="n">
        <v>128.19</v>
      </c>
      <c r="D53" s="8" t="n">
        <f aca="false">(A53+B53+C53)/3</f>
        <v>147.93</v>
      </c>
      <c r="E53" s="9" t="n">
        <v>1</v>
      </c>
      <c r="F53" s="10" t="n">
        <v>1</v>
      </c>
      <c r="G53" s="8" t="n">
        <f aca="false">(D53/F53)/12*2</f>
        <v>24.655</v>
      </c>
      <c r="H53" s="8" t="n">
        <f aca="false">G53/2</f>
        <v>12.3275</v>
      </c>
      <c r="I53" s="11"/>
    </row>
    <row r="54" customFormat="false" ht="15.25" hidden="false" customHeight="false" outlineLevel="0" collapsed="false">
      <c r="A54" s="8"/>
      <c r="B54" s="8"/>
      <c r="C54" s="8"/>
      <c r="D54" s="8"/>
      <c r="E54" s="9"/>
      <c r="F54" s="9"/>
      <c r="G54" s="8"/>
      <c r="H54" s="8"/>
      <c r="I54" s="11"/>
    </row>
    <row r="55" customFormat="false" ht="15.25" hidden="false" customHeight="false" outlineLevel="0" collapsed="false">
      <c r="A55" s="21" t="s">
        <v>56</v>
      </c>
      <c r="B55" s="21"/>
      <c r="C55" s="21"/>
      <c r="D55" s="21"/>
      <c r="E55" s="21"/>
      <c r="F55" s="21"/>
      <c r="G55" s="21"/>
      <c r="H55" s="21"/>
      <c r="I55" s="4" t="s">
        <v>2</v>
      </c>
    </row>
    <row r="56" customFormat="false" ht="15.25" hidden="false" customHeight="false" outlineLevel="0" collapsed="false">
      <c r="A56" s="5" t="s">
        <v>3</v>
      </c>
      <c r="B56" s="5" t="s">
        <v>4</v>
      </c>
      <c r="C56" s="5" t="s">
        <v>5</v>
      </c>
      <c r="D56" s="5" t="s">
        <v>6</v>
      </c>
      <c r="E56" s="5" t="s">
        <v>7</v>
      </c>
      <c r="F56" s="5" t="s">
        <v>8</v>
      </c>
      <c r="G56" s="5" t="s">
        <v>9</v>
      </c>
      <c r="H56" s="5" t="s">
        <v>10</v>
      </c>
      <c r="I56" s="7"/>
    </row>
    <row r="57" customFormat="false" ht="15.25" hidden="false" customHeight="false" outlineLevel="0" collapsed="false">
      <c r="A57" s="8" t="n">
        <v>192.33</v>
      </c>
      <c r="B57" s="8" t="n">
        <v>89.79</v>
      </c>
      <c r="C57" s="8" t="n">
        <v>149</v>
      </c>
      <c r="D57" s="8" t="n">
        <f aca="false">(A57+B57+C57)/3</f>
        <v>143.706666666667</v>
      </c>
      <c r="E57" s="9" t="n">
        <v>1</v>
      </c>
      <c r="F57" s="10" t="n">
        <v>1</v>
      </c>
      <c r="G57" s="8" t="n">
        <f aca="false">(D57/F57)/12*2</f>
        <v>23.9511111111111</v>
      </c>
      <c r="H57" s="8" t="n">
        <f aca="false">G57/2</f>
        <v>11.9755555555556</v>
      </c>
      <c r="I57" s="11"/>
    </row>
    <row r="58" customFormat="false" ht="15.25" hidden="false" customHeight="false" outlineLevel="0" collapsed="false">
      <c r="A58" s="8"/>
      <c r="B58" s="8"/>
      <c r="C58" s="8"/>
      <c r="D58" s="8"/>
      <c r="E58" s="9"/>
      <c r="F58" s="9"/>
      <c r="G58" s="8"/>
      <c r="H58" s="8"/>
      <c r="I58" s="11"/>
    </row>
    <row r="59" customFormat="false" ht="15.25" hidden="false" customHeight="false" outlineLevel="0" collapsed="false">
      <c r="A59" s="3" t="s">
        <v>18</v>
      </c>
      <c r="B59" s="3"/>
      <c r="C59" s="3"/>
      <c r="D59" s="3"/>
      <c r="E59" s="3"/>
      <c r="F59" s="3"/>
      <c r="G59" s="3"/>
      <c r="H59" s="3"/>
      <c r="I59" s="4" t="s">
        <v>2</v>
      </c>
    </row>
    <row r="60" customFormat="false" ht="15.25" hidden="false" customHeight="false" outlineLevel="0" collapsed="false">
      <c r="A60" s="5" t="s">
        <v>3</v>
      </c>
      <c r="B60" s="5" t="s">
        <v>4</v>
      </c>
      <c r="C60" s="5" t="s">
        <v>5</v>
      </c>
      <c r="D60" s="5" t="s">
        <v>6</v>
      </c>
      <c r="E60" s="5" t="s">
        <v>7</v>
      </c>
      <c r="F60" s="6" t="s">
        <v>8</v>
      </c>
      <c r="G60" s="5" t="s">
        <v>9</v>
      </c>
      <c r="H60" s="5" t="s">
        <v>10</v>
      </c>
      <c r="I60" s="7"/>
    </row>
    <row r="61" customFormat="false" ht="15.25" hidden="false" customHeight="false" outlineLevel="0" collapsed="false">
      <c r="A61" s="8" t="n">
        <v>16.9</v>
      </c>
      <c r="B61" s="8" t="n">
        <v>9.5</v>
      </c>
      <c r="C61" s="8" t="n">
        <v>10.5</v>
      </c>
      <c r="D61" s="8" t="n">
        <f aca="false">(A61+B61+C61)/3</f>
        <v>12.3</v>
      </c>
      <c r="E61" s="9" t="n">
        <v>1</v>
      </c>
      <c r="F61" s="10" t="n">
        <v>1</v>
      </c>
      <c r="G61" s="8" t="n">
        <f aca="false">(D61/F61)/12*12</f>
        <v>12.3</v>
      </c>
      <c r="H61" s="8" t="n">
        <f aca="false">G61/2</f>
        <v>6.15</v>
      </c>
      <c r="I61" s="11"/>
    </row>
    <row r="62" customFormat="false" ht="14.05" hidden="false" customHeight="false" outlineLevel="0" collapsed="false">
      <c r="I62" s="11"/>
    </row>
    <row r="63" customFormat="false" ht="15.25" hidden="false" customHeight="false" outlineLevel="0" collapsed="false">
      <c r="A63" s="21" t="s">
        <v>57</v>
      </c>
      <c r="B63" s="21"/>
      <c r="C63" s="21"/>
      <c r="D63" s="21"/>
      <c r="E63" s="21"/>
      <c r="F63" s="21"/>
      <c r="G63" s="21"/>
      <c r="H63" s="21"/>
      <c r="I63" s="4" t="s">
        <v>2</v>
      </c>
    </row>
    <row r="64" customFormat="false" ht="15.25" hidden="false" customHeight="false" outlineLevel="0" collapsed="false">
      <c r="A64" s="5" t="s">
        <v>3</v>
      </c>
      <c r="B64" s="5" t="s">
        <v>4</v>
      </c>
      <c r="C64" s="5" t="s">
        <v>5</v>
      </c>
      <c r="D64" s="5" t="s">
        <v>6</v>
      </c>
      <c r="E64" s="5" t="s">
        <v>7</v>
      </c>
      <c r="F64" s="5" t="s">
        <v>8</v>
      </c>
      <c r="G64" s="5" t="s">
        <v>9</v>
      </c>
      <c r="H64" s="5" t="s">
        <v>10</v>
      </c>
      <c r="I64" s="7"/>
    </row>
    <row r="65" customFormat="false" ht="15.25" hidden="false" customHeight="false" outlineLevel="0" collapsed="false">
      <c r="A65" s="8" t="n">
        <v>94.9</v>
      </c>
      <c r="B65" s="8" t="n">
        <v>49.9</v>
      </c>
      <c r="C65" s="8" t="n">
        <v>78</v>
      </c>
      <c r="D65" s="8" t="n">
        <f aca="false">(A65+B65+C65)/3</f>
        <v>74.2666666666667</v>
      </c>
      <c r="E65" s="9" t="n">
        <v>1</v>
      </c>
      <c r="F65" s="10" t="n">
        <v>1</v>
      </c>
      <c r="G65" s="8" t="n">
        <f aca="false">(D65/F65)/12*6</f>
        <v>37.1333333333333</v>
      </c>
      <c r="H65" s="8" t="n">
        <f aca="false">G65/2</f>
        <v>18.5666666666667</v>
      </c>
      <c r="I65" s="11"/>
    </row>
    <row r="66" customFormat="false" ht="15" hidden="false" customHeight="false" outlineLevel="0" collapsed="false">
      <c r="A66" s="8"/>
      <c r="B66" s="8"/>
      <c r="C66" s="8"/>
      <c r="D66" s="8"/>
      <c r="E66" s="9"/>
      <c r="F66" s="10"/>
      <c r="G66" s="8"/>
      <c r="H66" s="8"/>
      <c r="I66" s="11"/>
    </row>
    <row r="67" customFormat="false" ht="15" hidden="false" customHeight="false" outlineLevel="0" collapsed="false">
      <c r="A67" s="3" t="s">
        <v>20</v>
      </c>
      <c r="B67" s="3"/>
      <c r="C67" s="3"/>
      <c r="D67" s="3"/>
      <c r="E67" s="3"/>
      <c r="F67" s="3"/>
      <c r="G67" s="3"/>
      <c r="H67" s="3"/>
      <c r="I67" s="4" t="s">
        <v>2</v>
      </c>
    </row>
    <row r="68" customFormat="false" ht="15" hidden="false" customHeight="false" outlineLevel="0" collapsed="false">
      <c r="A68" s="5" t="s">
        <v>3</v>
      </c>
      <c r="B68" s="5" t="s">
        <v>4</v>
      </c>
      <c r="C68" s="5" t="s">
        <v>5</v>
      </c>
      <c r="D68" s="5" t="s">
        <v>6</v>
      </c>
      <c r="E68" s="5" t="s">
        <v>7</v>
      </c>
      <c r="F68" s="6" t="s">
        <v>8</v>
      </c>
      <c r="G68" s="5" t="s">
        <v>9</v>
      </c>
      <c r="H68" s="5" t="s">
        <v>10</v>
      </c>
      <c r="I68" s="7"/>
    </row>
    <row r="69" customFormat="false" ht="15" hidden="false" customHeight="false" outlineLevel="0" collapsed="false">
      <c r="A69" s="8" t="n">
        <v>4.7</v>
      </c>
      <c r="B69" s="8" t="n">
        <v>4.1</v>
      </c>
      <c r="C69" s="8" t="n">
        <v>3.4</v>
      </c>
      <c r="D69" s="8" t="n">
        <f aca="false">(A69+B69+C69)/3</f>
        <v>4.06666666666667</v>
      </c>
      <c r="E69" s="9" t="n">
        <v>1</v>
      </c>
      <c r="F69" s="10" t="n">
        <v>1</v>
      </c>
      <c r="G69" s="8" t="n">
        <f aca="false">(D69/F69)/12*2</f>
        <v>0.677777777777778</v>
      </c>
      <c r="H69" s="8" t="n">
        <f aca="false">G69/2</f>
        <v>0.338888888888889</v>
      </c>
      <c r="I69" s="11"/>
    </row>
    <row r="70" customFormat="false" ht="15" hidden="false" customHeight="false" outlineLevel="0" collapsed="false">
      <c r="A70" s="8"/>
      <c r="B70" s="8"/>
      <c r="C70" s="8"/>
      <c r="D70" s="8"/>
      <c r="E70" s="9"/>
      <c r="F70" s="10"/>
      <c r="G70" s="8"/>
      <c r="H70" s="8"/>
      <c r="I70" s="11"/>
    </row>
    <row r="71" customFormat="false" ht="15" hidden="false" customHeight="false" outlineLevel="0" collapsed="false">
      <c r="A71" s="3" t="s">
        <v>21</v>
      </c>
      <c r="B71" s="3"/>
      <c r="C71" s="3"/>
      <c r="D71" s="3"/>
      <c r="E71" s="3"/>
      <c r="F71" s="3"/>
      <c r="G71" s="3"/>
      <c r="H71" s="3"/>
      <c r="I71" s="4" t="s">
        <v>2</v>
      </c>
    </row>
    <row r="72" customFormat="false" ht="15" hidden="false" customHeight="false" outlineLevel="0" collapsed="false">
      <c r="A72" s="5" t="s">
        <v>3</v>
      </c>
      <c r="B72" s="5" t="s">
        <v>4</v>
      </c>
      <c r="C72" s="5" t="s">
        <v>5</v>
      </c>
      <c r="D72" s="5" t="s">
        <v>6</v>
      </c>
      <c r="E72" s="5" t="s">
        <v>7</v>
      </c>
      <c r="F72" s="6" t="s">
        <v>8</v>
      </c>
      <c r="G72" s="5" t="s">
        <v>9</v>
      </c>
      <c r="H72" s="5" t="s">
        <v>10</v>
      </c>
      <c r="I72" s="7"/>
    </row>
    <row r="73" customFormat="false" ht="15" hidden="false" customHeight="false" outlineLevel="0" collapsed="false">
      <c r="A73" s="8" t="n">
        <v>1.3</v>
      </c>
      <c r="B73" s="8" t="n">
        <v>1.59</v>
      </c>
      <c r="C73" s="8" t="n">
        <v>1.88</v>
      </c>
      <c r="D73" s="8" t="n">
        <f aca="false">(A73+B73+C73)/3</f>
        <v>1.59</v>
      </c>
      <c r="E73" s="9" t="n">
        <v>1</v>
      </c>
      <c r="F73" s="10" t="n">
        <v>1</v>
      </c>
      <c r="G73" s="8" t="n">
        <f aca="false">(D73/F73)/12*2</f>
        <v>0.265</v>
      </c>
      <c r="H73" s="8" t="n">
        <f aca="false">G73/2</f>
        <v>0.1325</v>
      </c>
      <c r="I73" s="11"/>
    </row>
    <row r="74" customFormat="false" ht="15" hidden="false" customHeight="false" outlineLevel="0" collapsed="false">
      <c r="A74" s="8"/>
      <c r="B74" s="8"/>
      <c r="C74" s="8"/>
      <c r="D74" s="8"/>
      <c r="E74" s="9"/>
      <c r="F74" s="10"/>
      <c r="G74" s="8"/>
      <c r="H74" s="8"/>
      <c r="I74" s="11"/>
    </row>
    <row r="75" customFormat="false" ht="15" hidden="false" customHeight="false" outlineLevel="0" collapsed="false">
      <c r="A75" s="3" t="s">
        <v>22</v>
      </c>
      <c r="B75" s="3"/>
      <c r="C75" s="3"/>
      <c r="D75" s="3"/>
      <c r="E75" s="3"/>
      <c r="F75" s="3"/>
      <c r="G75" s="3"/>
      <c r="H75" s="3"/>
      <c r="I75" s="4" t="s">
        <v>2</v>
      </c>
    </row>
    <row r="76" customFormat="false" ht="15" hidden="false" customHeight="false" outlineLevel="0" collapsed="false">
      <c r="A76" s="5" t="s">
        <v>3</v>
      </c>
      <c r="B76" s="5" t="s">
        <v>4</v>
      </c>
      <c r="C76" s="5" t="s">
        <v>5</v>
      </c>
      <c r="D76" s="5" t="s">
        <v>6</v>
      </c>
      <c r="E76" s="5" t="s">
        <v>7</v>
      </c>
      <c r="F76" s="6" t="s">
        <v>8</v>
      </c>
      <c r="G76" s="5" t="s">
        <v>9</v>
      </c>
      <c r="H76" s="5" t="s">
        <v>10</v>
      </c>
      <c r="I76" s="6"/>
    </row>
    <row r="77" customFormat="false" ht="15" hidden="false" customHeight="false" outlineLevel="0" collapsed="false">
      <c r="A77" s="8" t="n">
        <v>1499</v>
      </c>
      <c r="B77" s="8" t="n">
        <v>1199</v>
      </c>
      <c r="C77" s="8" t="n">
        <v>1299.9</v>
      </c>
      <c r="D77" s="8" t="n">
        <f aca="false">(A77+B77+C77)/3</f>
        <v>1332.63333333333</v>
      </c>
      <c r="E77" s="9" t="n">
        <v>0.1</v>
      </c>
      <c r="F77" s="10" t="n">
        <v>10</v>
      </c>
      <c r="G77" s="8" t="n">
        <f aca="false">(D77/F77)/12*4</f>
        <v>44.4211111111111</v>
      </c>
      <c r="H77" s="8" t="n">
        <f aca="false">G77/114</f>
        <v>0.389658869395712</v>
      </c>
      <c r="I77" s="11"/>
    </row>
    <row r="78" customFormat="false" ht="15" hidden="false" customHeight="false" outlineLevel="0" collapsed="false">
      <c r="A78" s="8"/>
      <c r="B78" s="8"/>
      <c r="C78" s="8"/>
      <c r="D78" s="8"/>
      <c r="E78" s="9"/>
      <c r="F78" s="9"/>
      <c r="G78" s="8"/>
      <c r="H78" s="8"/>
      <c r="I78" s="11"/>
    </row>
    <row r="79" customFormat="false" ht="15" hidden="false" customHeight="false" outlineLevel="0" collapsed="false">
      <c r="A79" s="17" t="s">
        <v>23</v>
      </c>
      <c r="B79" s="17"/>
      <c r="C79" s="17"/>
      <c r="D79" s="17"/>
      <c r="E79" s="17"/>
      <c r="F79" s="17"/>
      <c r="G79" s="18" t="n">
        <f aca="false">(G5+G9+G13+G17+G21+G25+G29+G33+G37+G41+G45+G49+G53+G57+G61+G65+G69+G73+G77)</f>
        <v>451.929444444444</v>
      </c>
      <c r="H79" s="18" t="n">
        <f aca="false">(H5+H9+H13+H17+H21+H25+H29+H33+H37+H41+H45+H49+H53+H57+H61+H65+H69+H73+H77)</f>
        <v>204.143825536062</v>
      </c>
    </row>
    <row r="80" customFormat="false" ht="13.8" hidden="false" customHeight="false" outlineLevel="0" collapsed="false">
      <c r="I80" s="39"/>
    </row>
    <row r="81" customFormat="false" ht="15" hidden="false" customHeight="false" outlineLevel="0" collapsed="false">
      <c r="A81" s="19" t="s">
        <v>24</v>
      </c>
      <c r="B81" s="19"/>
      <c r="C81" s="19"/>
      <c r="D81" s="19"/>
      <c r="E81" s="19"/>
      <c r="F81" s="19"/>
      <c r="G81" s="20" t="n">
        <f aca="false">G77</f>
        <v>44.4211111111111</v>
      </c>
      <c r="H81" s="20" t="n">
        <f aca="false">H77</f>
        <v>0.389658869395712</v>
      </c>
    </row>
    <row r="82" customFormat="false" ht="13.8" hidden="false" customHeight="false" outlineLevel="0" collapsed="false"/>
    <row r="83" customFormat="false" ht="15" hidden="false" customHeight="false" outlineLevel="0" collapsed="false">
      <c r="A83" s="36" t="s">
        <v>85</v>
      </c>
      <c r="B83" s="36"/>
      <c r="C83" s="36"/>
      <c r="D83" s="36"/>
      <c r="E83" s="36"/>
      <c r="F83" s="36"/>
      <c r="G83" s="37" t="n">
        <f aca="false">(G5+G9+G13+G17+G21+G25+G29+G33+G37+G41+G45+G49+G53+G57)</f>
        <v>357.132222222222</v>
      </c>
      <c r="H83" s="37" t="n">
        <f aca="false">(H5+H9+H13+H17+H21+H25+H29+H33+H37+H41+H45+H49+H53+H57)</f>
        <v>178.566111111111</v>
      </c>
      <c r="I83" s="39"/>
    </row>
    <row r="84" customFormat="false" ht="15" hidden="false" customHeight="false" outlineLevel="0" collapsed="false">
      <c r="A84" s="29"/>
      <c r="B84" s="38"/>
      <c r="C84" s="38"/>
      <c r="D84" s="38"/>
      <c r="E84" s="38"/>
      <c r="F84" s="38"/>
      <c r="G84" s="30"/>
      <c r="H84" s="30"/>
      <c r="I84" s="39"/>
    </row>
    <row r="85" customFormat="false" ht="15" hidden="false" customHeight="false" outlineLevel="0" collapsed="false">
      <c r="A85" s="19" t="s">
        <v>26</v>
      </c>
      <c r="B85" s="19"/>
      <c r="C85" s="19"/>
      <c r="D85" s="19"/>
      <c r="E85" s="19"/>
      <c r="F85" s="19"/>
      <c r="G85" s="20" t="n">
        <f aca="false">(G61+G65+G69+G73)</f>
        <v>50.3761111111111</v>
      </c>
      <c r="H85" s="20" t="n">
        <f aca="false">(H61+H65+H69+H73)</f>
        <v>25.1880555555556</v>
      </c>
      <c r="I85" s="39"/>
    </row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5">
    <mergeCell ref="A1:H1"/>
    <mergeCell ref="A2:H2"/>
    <mergeCell ref="A3:H3"/>
    <mergeCell ref="A7:H7"/>
    <mergeCell ref="A11:H11"/>
    <mergeCell ref="A15:H15"/>
    <mergeCell ref="A19:H19"/>
    <mergeCell ref="A23:H23"/>
    <mergeCell ref="A27:H27"/>
    <mergeCell ref="A31:H31"/>
    <mergeCell ref="A35:H35"/>
    <mergeCell ref="A39:H39"/>
    <mergeCell ref="A43:H43"/>
    <mergeCell ref="A47:H47"/>
    <mergeCell ref="A51:H51"/>
    <mergeCell ref="A55:H55"/>
    <mergeCell ref="A59:H59"/>
    <mergeCell ref="A63:H63"/>
    <mergeCell ref="A67:H67"/>
    <mergeCell ref="A71:H71"/>
    <mergeCell ref="A75:H75"/>
    <mergeCell ref="A79:F79"/>
    <mergeCell ref="A81:F81"/>
    <mergeCell ref="A83:F83"/>
    <mergeCell ref="A85:F8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65536"/>
  <sheetViews>
    <sheetView windowProtection="false" showFormulas="false" showGridLines="true" showRowColHeaders="true" showZeros="true" rightToLeft="false" tabSelected="false" showOutlineSymbols="true" defaultGridColor="true" view="normal" topLeftCell="A16" colorId="64" zoomScale="85" zoomScaleNormal="85" zoomScalePageLayoutView="100" workbookViewId="0">
      <selection pane="topLeft" activeCell="G37" activeCellId="0" sqref="G37"/>
    </sheetView>
  </sheetViews>
  <sheetFormatPr defaultRowHeight="14.05"/>
  <cols>
    <col collapsed="false" hidden="false" max="4" min="1" style="0" width="12.953488372093"/>
    <col collapsed="false" hidden="false" max="5" min="5" style="0" width="18.3860465116279"/>
    <col collapsed="false" hidden="false" max="6" min="6" style="0" width="29.5348837209302"/>
    <col collapsed="false" hidden="false" max="7" min="7" style="0" width="17.0651162790698"/>
    <col collapsed="false" hidden="false" max="8" min="8" style="0" width="18.8186046511628"/>
    <col collapsed="false" hidden="false" max="9" min="9" style="0" width="17.2139534883721"/>
    <col collapsed="false" hidden="false" max="1025" min="10" style="0" width="9.3953488372093"/>
  </cols>
  <sheetData>
    <row r="1" customFormat="false" ht="17.65" hidden="false" customHeight="false" outlineLevel="0" collapsed="false">
      <c r="A1" s="1" t="s">
        <v>34</v>
      </c>
      <c r="B1" s="1"/>
      <c r="C1" s="1"/>
      <c r="D1" s="1"/>
      <c r="E1" s="1"/>
      <c r="F1" s="1"/>
      <c r="G1" s="1"/>
      <c r="H1" s="1"/>
    </row>
    <row r="2" customFormat="false" ht="14.05" hidden="false" customHeight="fals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5.25" hidden="false" customHeight="false" outlineLevel="0" collapsed="false">
      <c r="A3" s="21" t="s">
        <v>35</v>
      </c>
      <c r="B3" s="21"/>
      <c r="C3" s="21"/>
      <c r="D3" s="21"/>
      <c r="E3" s="21"/>
      <c r="F3" s="21"/>
      <c r="G3" s="21"/>
      <c r="H3" s="21"/>
      <c r="I3" s="4" t="s">
        <v>2</v>
      </c>
    </row>
    <row r="4" customFormat="false" ht="15.25" hidden="false" customHeight="false" outlineLevel="0" collapsed="false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7"/>
    </row>
    <row r="5" customFormat="false" ht="15.25" hidden="false" customHeight="false" outlineLevel="0" collapsed="false">
      <c r="A5" s="8" t="n">
        <f aca="false">29.99+35.9</f>
        <v>65.89</v>
      </c>
      <c r="B5" s="8" t="n">
        <f aca="false">35.99+89</f>
        <v>124.99</v>
      </c>
      <c r="C5" s="8" t="n">
        <f aca="false">23.2+60</f>
        <v>83.2</v>
      </c>
      <c r="D5" s="8" t="n">
        <f aca="false">(A5+B5+C5)/6</f>
        <v>45.68</v>
      </c>
      <c r="E5" s="9" t="n">
        <v>1</v>
      </c>
      <c r="F5" s="10" t="n">
        <v>1</v>
      </c>
      <c r="G5" s="8" t="n">
        <f aca="false">(D5/F5)/12*6</f>
        <v>22.84</v>
      </c>
      <c r="H5" s="8" t="n">
        <f aca="false">G5/1</f>
        <v>22.84</v>
      </c>
      <c r="I5" s="11"/>
    </row>
    <row r="6" customFormat="false" ht="15.25" hidden="false" customHeight="false" outlineLevel="0" collapsed="false">
      <c r="A6" s="8"/>
      <c r="B6" s="8"/>
      <c r="C6" s="8"/>
      <c r="D6" s="8"/>
      <c r="E6" s="9"/>
      <c r="F6" s="9"/>
      <c r="G6" s="8"/>
      <c r="H6" s="8"/>
      <c r="I6" s="11"/>
    </row>
    <row r="7" customFormat="false" ht="15.25" hidden="false" customHeight="false" outlineLevel="0" collapsed="false">
      <c r="A7" s="21" t="s">
        <v>36</v>
      </c>
      <c r="B7" s="21"/>
      <c r="C7" s="21"/>
      <c r="D7" s="21"/>
      <c r="E7" s="21"/>
      <c r="F7" s="21"/>
      <c r="G7" s="21"/>
      <c r="H7" s="21"/>
      <c r="I7" s="4" t="s">
        <v>2</v>
      </c>
    </row>
    <row r="8" customFormat="false" ht="15.25" hidden="false" customHeight="false" outlineLevel="0" collapsed="false">
      <c r="A8" s="5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5" t="s">
        <v>8</v>
      </c>
      <c r="G8" s="5" t="s">
        <v>9</v>
      </c>
      <c r="H8" s="5" t="s">
        <v>10</v>
      </c>
      <c r="I8" s="7"/>
    </row>
    <row r="9" customFormat="false" ht="15.25" hidden="false" customHeight="false" outlineLevel="0" collapsed="false">
      <c r="A9" s="8" t="n">
        <f aca="false">94.4+75</f>
        <v>169.4</v>
      </c>
      <c r="B9" s="8" t="n">
        <f aca="false">79.9+59.9</f>
        <v>139.8</v>
      </c>
      <c r="C9" s="8" t="n">
        <f aca="false">99.9+69.9</f>
        <v>169.8</v>
      </c>
      <c r="D9" s="8" t="n">
        <f aca="false">(A9+B9+C9)/6</f>
        <v>79.8333333333333</v>
      </c>
      <c r="E9" s="9" t="n">
        <v>1</v>
      </c>
      <c r="F9" s="10" t="n">
        <v>1</v>
      </c>
      <c r="G9" s="8" t="n">
        <f aca="false">(D9/F9)/12*3</f>
        <v>19.9583333333333</v>
      </c>
      <c r="H9" s="8" t="n">
        <f aca="false">G9/1</f>
        <v>19.9583333333333</v>
      </c>
      <c r="I9" s="11"/>
    </row>
    <row r="10" customFormat="false" ht="15.25" hidden="false" customHeight="false" outlineLevel="0" collapsed="false">
      <c r="A10" s="8"/>
      <c r="B10" s="8"/>
      <c r="C10" s="8"/>
      <c r="D10" s="8"/>
      <c r="E10" s="9"/>
      <c r="F10" s="9"/>
      <c r="G10" s="8"/>
      <c r="H10" s="8"/>
      <c r="I10" s="11"/>
    </row>
    <row r="11" customFormat="false" ht="17.4" hidden="false" customHeight="true" outlineLevel="0" collapsed="false">
      <c r="A11" s="3" t="s">
        <v>19</v>
      </c>
      <c r="B11" s="3"/>
      <c r="C11" s="3"/>
      <c r="D11" s="3"/>
      <c r="E11" s="3"/>
      <c r="F11" s="3"/>
      <c r="G11" s="3"/>
      <c r="H11" s="3"/>
      <c r="I11" s="4" t="s">
        <v>2</v>
      </c>
    </row>
    <row r="12" customFormat="false" ht="15.25" hidden="false" customHeight="false" outlineLevel="0" collapsed="false">
      <c r="A12" s="5" t="s">
        <v>3</v>
      </c>
      <c r="B12" s="5" t="s">
        <v>4</v>
      </c>
      <c r="C12" s="5" t="s">
        <v>5</v>
      </c>
      <c r="D12" s="5" t="s">
        <v>6</v>
      </c>
      <c r="E12" s="5" t="s">
        <v>7</v>
      </c>
      <c r="F12" s="6" t="s">
        <v>8</v>
      </c>
      <c r="G12" s="5" t="s">
        <v>9</v>
      </c>
      <c r="H12" s="5" t="s">
        <v>10</v>
      </c>
      <c r="I12" s="6"/>
    </row>
    <row r="13" customFormat="false" ht="15.25" hidden="false" customHeight="false" outlineLevel="0" collapsed="false">
      <c r="A13" s="8" t="n">
        <v>94.9</v>
      </c>
      <c r="B13" s="8" t="n">
        <v>49.9</v>
      </c>
      <c r="C13" s="8" t="n">
        <v>78</v>
      </c>
      <c r="D13" s="8" t="n">
        <f aca="false">(A13+B13+C13)/3</f>
        <v>74.2666666666667</v>
      </c>
      <c r="E13" s="9" t="n">
        <v>1</v>
      </c>
      <c r="F13" s="10" t="n">
        <v>1</v>
      </c>
      <c r="G13" s="8" t="n">
        <f aca="false">(D13/F13)/12*3</f>
        <v>18.5666666666667</v>
      </c>
      <c r="H13" s="8" t="n">
        <f aca="false">G13/1</f>
        <v>18.5666666666667</v>
      </c>
      <c r="I13" s="11"/>
    </row>
    <row r="14" customFormat="false" ht="14.05" hidden="false" customHeight="false" outlineLevel="0" collapsed="false">
      <c r="I14" s="11"/>
    </row>
    <row r="15" customFormat="false" ht="17.4" hidden="false" customHeight="true" outlineLevel="0" collapsed="false">
      <c r="A15" s="3" t="s">
        <v>37</v>
      </c>
      <c r="B15" s="3"/>
      <c r="C15" s="3"/>
      <c r="D15" s="3"/>
      <c r="E15" s="3"/>
      <c r="F15" s="3"/>
      <c r="G15" s="3"/>
      <c r="H15" s="3"/>
      <c r="I15" s="4" t="s">
        <v>2</v>
      </c>
    </row>
    <row r="16" customFormat="false" ht="15.25" hidden="false" customHeight="false" outlineLevel="0" collapsed="false">
      <c r="A16" s="5" t="s">
        <v>3</v>
      </c>
      <c r="B16" s="5" t="s">
        <v>4</v>
      </c>
      <c r="C16" s="5" t="s">
        <v>5</v>
      </c>
      <c r="D16" s="5" t="s">
        <v>6</v>
      </c>
      <c r="E16" s="5" t="s">
        <v>7</v>
      </c>
      <c r="F16" s="6" t="s">
        <v>8</v>
      </c>
      <c r="G16" s="5" t="s">
        <v>9</v>
      </c>
      <c r="H16" s="5" t="s">
        <v>10</v>
      </c>
      <c r="I16" s="6"/>
    </row>
    <row r="17" customFormat="false" ht="15.25" hidden="false" customHeight="false" outlineLevel="0" collapsed="false">
      <c r="A17" s="8" t="n">
        <f aca="false">59.9+39.9</f>
        <v>99.8</v>
      </c>
      <c r="B17" s="8" t="n">
        <f aca="false">69+119.9</f>
        <v>188.9</v>
      </c>
      <c r="C17" s="8" t="n">
        <f aca="false">99.9+99.9</f>
        <v>199.8</v>
      </c>
      <c r="D17" s="8" t="n">
        <f aca="false">(A17+B17+C17)/6</f>
        <v>81.4166666666667</v>
      </c>
      <c r="E17" s="9" t="n">
        <v>1</v>
      </c>
      <c r="F17" s="10" t="n">
        <v>1</v>
      </c>
      <c r="G17" s="8" t="n">
        <f aca="false">(D17/F17)/12*3</f>
        <v>20.3541666666667</v>
      </c>
      <c r="H17" s="8" t="n">
        <f aca="false">G17/1</f>
        <v>20.3541666666667</v>
      </c>
      <c r="I17" s="11"/>
    </row>
    <row r="18" customFormat="false" ht="14.05" hidden="false" customHeight="false" outlineLevel="0" collapsed="false">
      <c r="I18" s="11"/>
    </row>
    <row r="19" customFormat="false" ht="15" hidden="false" customHeight="false" outlineLevel="0" collapsed="false">
      <c r="A19" s="3" t="s">
        <v>20</v>
      </c>
      <c r="B19" s="3"/>
      <c r="C19" s="3"/>
      <c r="D19" s="3"/>
      <c r="E19" s="3"/>
      <c r="F19" s="3"/>
      <c r="G19" s="3"/>
      <c r="H19" s="3"/>
      <c r="I19" s="4" t="s">
        <v>2</v>
      </c>
    </row>
    <row r="20" customFormat="false" ht="15" hidden="false" customHeight="false" outlineLevel="0" collapsed="false">
      <c r="A20" s="5" t="s">
        <v>3</v>
      </c>
      <c r="B20" s="5" t="s">
        <v>4</v>
      </c>
      <c r="C20" s="5" t="s">
        <v>5</v>
      </c>
      <c r="D20" s="5" t="s">
        <v>6</v>
      </c>
      <c r="E20" s="5" t="s">
        <v>7</v>
      </c>
      <c r="F20" s="6" t="s">
        <v>8</v>
      </c>
      <c r="G20" s="5" t="s">
        <v>9</v>
      </c>
      <c r="H20" s="5" t="s">
        <v>10</v>
      </c>
      <c r="I20" s="11"/>
    </row>
    <row r="21" customFormat="false" ht="15" hidden="false" customHeight="false" outlineLevel="0" collapsed="false">
      <c r="A21" s="8" t="n">
        <v>4.7</v>
      </c>
      <c r="B21" s="8" t="n">
        <v>4.1</v>
      </c>
      <c r="C21" s="8" t="n">
        <v>3.4</v>
      </c>
      <c r="D21" s="8" t="n">
        <f aca="false">(A21+B21+C21)/3</f>
        <v>4.06666666666667</v>
      </c>
      <c r="E21" s="9" t="n">
        <v>1</v>
      </c>
      <c r="F21" s="10" t="n">
        <v>1</v>
      </c>
      <c r="G21" s="8" t="n">
        <f aca="false">(D21/F21)/12</f>
        <v>0.338888888888889</v>
      </c>
      <c r="H21" s="8" t="n">
        <f aca="false">G21/1</f>
        <v>0.338888888888889</v>
      </c>
      <c r="I21" s="11"/>
    </row>
    <row r="22" customFormat="false" ht="15" hidden="false" customHeight="false" outlineLevel="0" collapsed="false">
      <c r="A22" s="8"/>
      <c r="B22" s="8"/>
      <c r="C22" s="8"/>
      <c r="D22" s="8"/>
      <c r="E22" s="9"/>
      <c r="F22" s="10"/>
      <c r="G22" s="8"/>
      <c r="H22" s="8"/>
      <c r="I22" s="11"/>
    </row>
    <row r="23" customFormat="false" ht="15" hidden="false" customHeight="false" outlineLevel="0" collapsed="false">
      <c r="A23" s="3" t="s">
        <v>21</v>
      </c>
      <c r="B23" s="3"/>
      <c r="C23" s="3"/>
      <c r="D23" s="3"/>
      <c r="E23" s="3"/>
      <c r="F23" s="3"/>
      <c r="G23" s="3"/>
      <c r="H23" s="3"/>
      <c r="I23" s="4" t="s">
        <v>2</v>
      </c>
    </row>
    <row r="24" customFormat="false" ht="15" hidden="false" customHeight="false" outlineLevel="0" collapsed="false">
      <c r="A24" s="5" t="s">
        <v>3</v>
      </c>
      <c r="B24" s="5" t="s">
        <v>4</v>
      </c>
      <c r="C24" s="5" t="s">
        <v>5</v>
      </c>
      <c r="D24" s="5" t="s">
        <v>6</v>
      </c>
      <c r="E24" s="5" t="s">
        <v>7</v>
      </c>
      <c r="F24" s="6" t="s">
        <v>8</v>
      </c>
      <c r="G24" s="5" t="s">
        <v>9</v>
      </c>
      <c r="H24" s="5" t="s">
        <v>10</v>
      </c>
      <c r="I24" s="11"/>
    </row>
    <row r="25" customFormat="false" ht="15" hidden="false" customHeight="false" outlineLevel="0" collapsed="false">
      <c r="A25" s="8" t="n">
        <v>1.3</v>
      </c>
      <c r="B25" s="8" t="n">
        <v>1.59</v>
      </c>
      <c r="C25" s="8" t="n">
        <v>1.88</v>
      </c>
      <c r="D25" s="8" t="n">
        <f aca="false">(A25+B25+C25)/3</f>
        <v>1.59</v>
      </c>
      <c r="E25" s="9" t="n">
        <v>1</v>
      </c>
      <c r="F25" s="10" t="n">
        <v>1</v>
      </c>
      <c r="G25" s="8" t="n">
        <f aca="false">(D25/F25)/12</f>
        <v>0.1325</v>
      </c>
      <c r="H25" s="8" t="n">
        <f aca="false">G25/1</f>
        <v>0.1325</v>
      </c>
      <c r="I25" s="11"/>
    </row>
    <row r="26" customFormat="false" ht="15" hidden="false" customHeight="false" outlineLevel="0" collapsed="false">
      <c r="A26" s="3" t="s">
        <v>22</v>
      </c>
      <c r="B26" s="3"/>
      <c r="C26" s="3"/>
      <c r="D26" s="3"/>
      <c r="E26" s="3"/>
      <c r="F26" s="3"/>
      <c r="G26" s="3"/>
      <c r="H26" s="3"/>
      <c r="I26" s="4" t="s">
        <v>2</v>
      </c>
    </row>
    <row r="27" customFormat="false" ht="15" hidden="false" customHeight="false" outlineLevel="0" collapsed="false">
      <c r="A27" s="5" t="s">
        <v>3</v>
      </c>
      <c r="B27" s="5" t="s">
        <v>4</v>
      </c>
      <c r="C27" s="5" t="s">
        <v>5</v>
      </c>
      <c r="D27" s="5" t="s">
        <v>6</v>
      </c>
      <c r="E27" s="5" t="s">
        <v>7</v>
      </c>
      <c r="F27" s="6" t="s">
        <v>8</v>
      </c>
      <c r="G27" s="5" t="s">
        <v>9</v>
      </c>
      <c r="H27" s="5" t="s">
        <v>10</v>
      </c>
      <c r="I27" s="11"/>
    </row>
    <row r="28" customFormat="false" ht="15" hidden="false" customHeight="false" outlineLevel="0" collapsed="false">
      <c r="A28" s="8" t="n">
        <v>1499</v>
      </c>
      <c r="B28" s="8" t="n">
        <v>1199</v>
      </c>
      <c r="C28" s="8" t="n">
        <v>1299.9</v>
      </c>
      <c r="D28" s="8" t="n">
        <f aca="false">(A28+B28+C28)/3</f>
        <v>1332.63333333333</v>
      </c>
      <c r="E28" s="9" t="n">
        <v>0.1</v>
      </c>
      <c r="F28" s="10" t="n">
        <v>10</v>
      </c>
      <c r="G28" s="8" t="n">
        <f aca="false">(D28/F28)/12*4</f>
        <v>44.4211111111111</v>
      </c>
      <c r="H28" s="8" t="n">
        <f aca="false">G28/114</f>
        <v>0.389658869395712</v>
      </c>
      <c r="I28" s="11"/>
    </row>
    <row r="29" customFormat="false" ht="15" hidden="false" customHeight="false" outlineLevel="0" collapsed="false">
      <c r="A29" s="8"/>
      <c r="B29" s="8"/>
      <c r="C29" s="8"/>
      <c r="D29" s="8"/>
      <c r="E29" s="9"/>
      <c r="F29" s="9"/>
      <c r="G29" s="8"/>
      <c r="H29" s="8"/>
      <c r="I29" s="11"/>
    </row>
    <row r="30" customFormat="false" ht="15" hidden="false" customHeight="false" outlineLevel="0" collapsed="false">
      <c r="A30" s="19" t="s">
        <v>38</v>
      </c>
      <c r="B30" s="19"/>
      <c r="C30" s="19"/>
      <c r="D30" s="19"/>
      <c r="E30" s="19"/>
      <c r="F30" s="19"/>
      <c r="G30" s="20" t="n">
        <f aca="false">(G5+G9+G13+G17+G21+G25+G28)</f>
        <v>126.611666666667</v>
      </c>
      <c r="H30" s="20" t="n">
        <f aca="false">(H5+H9+H13+H17+H21+H25+H28)</f>
        <v>82.5802144249513</v>
      </c>
    </row>
    <row r="32" customFormat="false" ht="15" hidden="false" customHeight="false" outlineLevel="0" collapsed="false">
      <c r="A32" s="15" t="s">
        <v>24</v>
      </c>
      <c r="B32" s="15"/>
      <c r="C32" s="15"/>
      <c r="D32" s="15"/>
      <c r="E32" s="15"/>
      <c r="F32" s="15"/>
      <c r="G32" s="16" t="n">
        <f aca="false">G28</f>
        <v>44.4211111111111</v>
      </c>
      <c r="H32" s="16" t="n">
        <f aca="false">H28</f>
        <v>0.389658869395712</v>
      </c>
    </row>
    <row r="33" customFormat="false" ht="13.8" hidden="false" customHeight="false" outlineLevel="0" collapsed="false"/>
    <row r="34" customFormat="false" ht="15" hidden="false" customHeight="false" outlineLevel="0" collapsed="false">
      <c r="A34" s="17" t="s">
        <v>39</v>
      </c>
      <c r="B34" s="17"/>
      <c r="C34" s="17"/>
      <c r="D34" s="17"/>
      <c r="E34" s="17"/>
      <c r="F34" s="17"/>
      <c r="G34" s="18" t="n">
        <v>0</v>
      </c>
      <c r="H34" s="18" t="n">
        <v>0</v>
      </c>
    </row>
    <row r="35" customFormat="false" ht="13.8" hidden="false" customHeight="false" outlineLevel="0" collapsed="false"/>
    <row r="36" customFormat="false" ht="15" hidden="false" customHeight="false" outlineLevel="0" collapsed="false">
      <c r="A36" s="19" t="s">
        <v>26</v>
      </c>
      <c r="B36" s="19"/>
      <c r="C36" s="19"/>
      <c r="D36" s="19"/>
      <c r="E36" s="19"/>
      <c r="F36" s="19"/>
      <c r="G36" s="20" t="n">
        <f aca="false">(G5+G9+G13+G17+G21+G25)</f>
        <v>82.1905555555555</v>
      </c>
      <c r="H36" s="20" t="n">
        <f aca="false">(H5+H9+H13+H17+H21+H25)</f>
        <v>82.1905555555555</v>
      </c>
    </row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3">
    <mergeCell ref="A1:H1"/>
    <mergeCell ref="A2:H2"/>
    <mergeCell ref="A3:H3"/>
    <mergeCell ref="A7:H7"/>
    <mergeCell ref="A11:H11"/>
    <mergeCell ref="A15:H15"/>
    <mergeCell ref="A19:H19"/>
    <mergeCell ref="A23:H23"/>
    <mergeCell ref="A26:H26"/>
    <mergeCell ref="A30:F30"/>
    <mergeCell ref="A32:F32"/>
    <mergeCell ref="A34:F34"/>
    <mergeCell ref="A36:F3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65536"/>
  <sheetViews>
    <sheetView windowProtection="false" showFormulas="false" showGridLines="true" showRowColHeaders="true" showZeros="true" rightToLeft="false" tabSelected="false" showOutlineSymbols="true" defaultGridColor="true" view="normal" topLeftCell="A16" colorId="64" zoomScale="85" zoomScaleNormal="85" zoomScalePageLayoutView="100" workbookViewId="0">
      <selection pane="topLeft" activeCell="H40" activeCellId="0" sqref="H40"/>
    </sheetView>
  </sheetViews>
  <sheetFormatPr defaultRowHeight="14.05"/>
  <cols>
    <col collapsed="false" hidden="false" max="4" min="1" style="0" width="12.953488372093"/>
    <col collapsed="false" hidden="false" max="5" min="5" style="0" width="18.3860465116279"/>
    <col collapsed="false" hidden="false" max="6" min="6" style="0" width="29.5348837209302"/>
    <col collapsed="false" hidden="false" max="7" min="7" style="0" width="17.0651162790698"/>
    <col collapsed="false" hidden="false" max="8" min="8" style="0" width="18.8186046511628"/>
    <col collapsed="false" hidden="false" max="9" min="9" style="0" width="17.2139534883721"/>
    <col collapsed="false" hidden="false" max="1025" min="10" style="0" width="9.3953488372093"/>
  </cols>
  <sheetData>
    <row r="1" customFormat="false" ht="17.65" hidden="false" customHeight="false" outlineLevel="0" collapsed="false">
      <c r="A1" s="1" t="s">
        <v>34</v>
      </c>
      <c r="B1" s="1"/>
      <c r="C1" s="1"/>
      <c r="D1" s="1"/>
      <c r="E1" s="1"/>
      <c r="F1" s="1"/>
      <c r="G1" s="1"/>
      <c r="H1" s="1"/>
    </row>
    <row r="2" customFormat="false" ht="14.05" hidden="false" customHeight="fals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5.25" hidden="false" customHeight="false" outlineLevel="0" collapsed="false">
      <c r="A3" s="21" t="s">
        <v>35</v>
      </c>
      <c r="B3" s="21"/>
      <c r="C3" s="21"/>
      <c r="D3" s="21"/>
      <c r="E3" s="21"/>
      <c r="F3" s="21"/>
      <c r="G3" s="21"/>
      <c r="H3" s="21"/>
      <c r="I3" s="4" t="s">
        <v>2</v>
      </c>
    </row>
    <row r="4" customFormat="false" ht="15.25" hidden="false" customHeight="false" outlineLevel="0" collapsed="false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7"/>
    </row>
    <row r="5" customFormat="false" ht="15.25" hidden="false" customHeight="false" outlineLevel="0" collapsed="false">
      <c r="A5" s="8" t="n">
        <f aca="false">29.99+35.9</f>
        <v>65.89</v>
      </c>
      <c r="B5" s="8" t="n">
        <f aca="false">35.99+89</f>
        <v>124.99</v>
      </c>
      <c r="C5" s="8" t="n">
        <f aca="false">23.2+60</f>
        <v>83.2</v>
      </c>
      <c r="D5" s="8" t="n">
        <f aca="false">(A5+B5+C5)/6</f>
        <v>45.68</v>
      </c>
      <c r="E5" s="9" t="n">
        <v>1</v>
      </c>
      <c r="F5" s="10" t="n">
        <v>1</v>
      </c>
      <c r="G5" s="8" t="n">
        <f aca="false">(D5/F5)/12*270</f>
        <v>1027.8</v>
      </c>
      <c r="H5" s="8" t="n">
        <f aca="false">G5/45</f>
        <v>22.84</v>
      </c>
      <c r="I5" s="11"/>
    </row>
    <row r="6" customFormat="false" ht="15.25" hidden="false" customHeight="false" outlineLevel="0" collapsed="false">
      <c r="A6" s="8"/>
      <c r="B6" s="8"/>
      <c r="C6" s="8"/>
      <c r="D6" s="8"/>
      <c r="E6" s="9"/>
      <c r="F6" s="9"/>
      <c r="G6" s="8"/>
      <c r="H6" s="8"/>
      <c r="I6" s="11"/>
    </row>
    <row r="7" customFormat="false" ht="15.25" hidden="false" customHeight="false" outlineLevel="0" collapsed="false">
      <c r="A7" s="21" t="s">
        <v>40</v>
      </c>
      <c r="B7" s="21"/>
      <c r="C7" s="21"/>
      <c r="D7" s="21"/>
      <c r="E7" s="21"/>
      <c r="F7" s="21"/>
      <c r="G7" s="21"/>
      <c r="H7" s="21"/>
      <c r="I7" s="4" t="s">
        <v>2</v>
      </c>
    </row>
    <row r="8" customFormat="false" ht="15.25" hidden="false" customHeight="false" outlineLevel="0" collapsed="false">
      <c r="A8" s="5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5" t="s">
        <v>8</v>
      </c>
      <c r="G8" s="5" t="s">
        <v>9</v>
      </c>
      <c r="H8" s="5" t="s">
        <v>10</v>
      </c>
      <c r="I8" s="7"/>
    </row>
    <row r="9" customFormat="false" ht="15.25" hidden="false" customHeight="false" outlineLevel="0" collapsed="false">
      <c r="A9" s="8" t="n">
        <f aca="false">94.4+75</f>
        <v>169.4</v>
      </c>
      <c r="B9" s="8" t="n">
        <f aca="false">79.9+59.9</f>
        <v>139.8</v>
      </c>
      <c r="C9" s="8" t="n">
        <f aca="false">99.9+69.9</f>
        <v>169.8</v>
      </c>
      <c r="D9" s="8" t="n">
        <f aca="false">(A9+B9+C9)/6</f>
        <v>79.8333333333333</v>
      </c>
      <c r="E9" s="9" t="n">
        <v>1</v>
      </c>
      <c r="F9" s="10" t="n">
        <v>1</v>
      </c>
      <c r="G9" s="8" t="n">
        <f aca="false">(D9/F9)/12*135</f>
        <v>898.125</v>
      </c>
      <c r="H9" s="8" t="n">
        <f aca="false">G9/45</f>
        <v>19.9583333333333</v>
      </c>
      <c r="I9" s="11"/>
    </row>
    <row r="10" customFormat="false" ht="15.25" hidden="false" customHeight="false" outlineLevel="0" collapsed="false">
      <c r="A10" s="8"/>
      <c r="B10" s="8"/>
      <c r="C10" s="8"/>
      <c r="D10" s="8"/>
      <c r="E10" s="9"/>
      <c r="F10" s="9"/>
      <c r="G10" s="8"/>
      <c r="H10" s="8"/>
      <c r="I10" s="11"/>
    </row>
    <row r="11" customFormat="false" ht="17.4" hidden="false" customHeight="true" outlineLevel="0" collapsed="false">
      <c r="A11" s="3" t="s">
        <v>19</v>
      </c>
      <c r="B11" s="3"/>
      <c r="C11" s="3"/>
      <c r="D11" s="3"/>
      <c r="E11" s="3"/>
      <c r="F11" s="3"/>
      <c r="G11" s="3"/>
      <c r="H11" s="3"/>
      <c r="I11" s="4" t="s">
        <v>2</v>
      </c>
    </row>
    <row r="12" customFormat="false" ht="15.25" hidden="false" customHeight="false" outlineLevel="0" collapsed="false">
      <c r="A12" s="5" t="s">
        <v>3</v>
      </c>
      <c r="B12" s="5" t="s">
        <v>4</v>
      </c>
      <c r="C12" s="5" t="s">
        <v>5</v>
      </c>
      <c r="D12" s="5" t="s">
        <v>6</v>
      </c>
      <c r="E12" s="5" t="s">
        <v>7</v>
      </c>
      <c r="F12" s="6" t="s">
        <v>8</v>
      </c>
      <c r="G12" s="5" t="s">
        <v>9</v>
      </c>
      <c r="H12" s="5" t="s">
        <v>10</v>
      </c>
      <c r="I12" s="6"/>
    </row>
    <row r="13" customFormat="false" ht="15.25" hidden="false" customHeight="false" outlineLevel="0" collapsed="false">
      <c r="A13" s="8" t="n">
        <v>94.9</v>
      </c>
      <c r="B13" s="8" t="n">
        <v>49.9</v>
      </c>
      <c r="C13" s="8" t="n">
        <v>78</v>
      </c>
      <c r="D13" s="8" t="n">
        <f aca="false">(A13+B13+C13)/3</f>
        <v>74.2666666666667</v>
      </c>
      <c r="E13" s="9" t="n">
        <v>1</v>
      </c>
      <c r="F13" s="10" t="n">
        <v>1</v>
      </c>
      <c r="G13" s="8" t="n">
        <f aca="false">(D13/F13)/12*135</f>
        <v>835.5</v>
      </c>
      <c r="H13" s="8" t="n">
        <f aca="false">G13/45</f>
        <v>18.5666666666667</v>
      </c>
      <c r="I13" s="11"/>
    </row>
    <row r="14" customFormat="false" ht="14.05" hidden="false" customHeight="false" outlineLevel="0" collapsed="false">
      <c r="I14" s="11"/>
    </row>
    <row r="15" customFormat="false" ht="17.4" hidden="false" customHeight="true" outlineLevel="0" collapsed="false">
      <c r="A15" s="3" t="s">
        <v>41</v>
      </c>
      <c r="B15" s="3"/>
      <c r="C15" s="3"/>
      <c r="D15" s="3"/>
      <c r="E15" s="3"/>
      <c r="F15" s="3"/>
      <c r="G15" s="3"/>
      <c r="H15" s="3"/>
      <c r="I15" s="4" t="s">
        <v>2</v>
      </c>
    </row>
    <row r="16" customFormat="false" ht="15.25" hidden="false" customHeight="false" outlineLevel="0" collapsed="false">
      <c r="A16" s="5" t="s">
        <v>3</v>
      </c>
      <c r="B16" s="5" t="s">
        <v>4</v>
      </c>
      <c r="C16" s="5" t="s">
        <v>5</v>
      </c>
      <c r="D16" s="5" t="s">
        <v>6</v>
      </c>
      <c r="E16" s="5" t="s">
        <v>7</v>
      </c>
      <c r="F16" s="6" t="s">
        <v>8</v>
      </c>
      <c r="G16" s="5" t="s">
        <v>9</v>
      </c>
      <c r="H16" s="5" t="s">
        <v>10</v>
      </c>
      <c r="I16" s="6"/>
    </row>
    <row r="17" customFormat="false" ht="15.25" hidden="false" customHeight="false" outlineLevel="0" collapsed="false">
      <c r="A17" s="8" t="n">
        <f aca="false">59.9+39.9</f>
        <v>99.8</v>
      </c>
      <c r="B17" s="8" t="n">
        <f aca="false">69+119.9</f>
        <v>188.9</v>
      </c>
      <c r="C17" s="8" t="n">
        <f aca="false">99.9+99.9</f>
        <v>199.8</v>
      </c>
      <c r="D17" s="8" t="n">
        <f aca="false">(A17+B17+C17)/6</f>
        <v>81.4166666666667</v>
      </c>
      <c r="E17" s="9" t="n">
        <v>1</v>
      </c>
      <c r="F17" s="10" t="n">
        <v>1</v>
      </c>
      <c r="G17" s="8" t="n">
        <f aca="false">(D17/F17)/12*135</f>
        <v>915.9375</v>
      </c>
      <c r="H17" s="8" t="n">
        <f aca="false">G17/45</f>
        <v>20.3541666666667</v>
      </c>
      <c r="I17" s="11"/>
    </row>
    <row r="18" customFormat="false" ht="14.05" hidden="false" customHeight="false" outlineLevel="0" collapsed="false">
      <c r="I18" s="11"/>
    </row>
    <row r="19" customFormat="false" ht="15" hidden="false" customHeight="false" outlineLevel="0" collapsed="false">
      <c r="A19" s="3" t="s">
        <v>20</v>
      </c>
      <c r="B19" s="3"/>
      <c r="C19" s="3"/>
      <c r="D19" s="3"/>
      <c r="E19" s="3"/>
      <c r="F19" s="3"/>
      <c r="G19" s="3"/>
      <c r="H19" s="3"/>
      <c r="I19" s="4" t="s">
        <v>2</v>
      </c>
    </row>
    <row r="20" customFormat="false" ht="15" hidden="false" customHeight="false" outlineLevel="0" collapsed="false">
      <c r="A20" s="5" t="s">
        <v>3</v>
      </c>
      <c r="B20" s="5" t="s">
        <v>4</v>
      </c>
      <c r="C20" s="5" t="s">
        <v>5</v>
      </c>
      <c r="D20" s="5" t="s">
        <v>6</v>
      </c>
      <c r="E20" s="5" t="s">
        <v>7</v>
      </c>
      <c r="F20" s="6" t="s">
        <v>8</v>
      </c>
      <c r="G20" s="5" t="s">
        <v>9</v>
      </c>
      <c r="H20" s="5" t="s">
        <v>10</v>
      </c>
      <c r="I20" s="11"/>
    </row>
    <row r="21" customFormat="false" ht="15" hidden="false" customHeight="false" outlineLevel="0" collapsed="false">
      <c r="A21" s="8" t="n">
        <v>4.7</v>
      </c>
      <c r="B21" s="8" t="n">
        <v>4.1</v>
      </c>
      <c r="C21" s="8" t="n">
        <v>3.4</v>
      </c>
      <c r="D21" s="8" t="n">
        <f aca="false">(A21+B21+C21)/3</f>
        <v>4.06666666666667</v>
      </c>
      <c r="E21" s="9" t="n">
        <v>1</v>
      </c>
      <c r="F21" s="10" t="n">
        <v>1</v>
      </c>
      <c r="G21" s="8" t="n">
        <f aca="false">(D21/F21)/12*45</f>
        <v>15.25</v>
      </c>
      <c r="H21" s="8" t="n">
        <f aca="false">G21/45</f>
        <v>0.338888888888889</v>
      </c>
      <c r="I21" s="11"/>
    </row>
    <row r="22" customFormat="false" ht="15" hidden="false" customHeight="false" outlineLevel="0" collapsed="false">
      <c r="A22" s="8"/>
      <c r="B22" s="8"/>
      <c r="C22" s="8"/>
      <c r="D22" s="8"/>
      <c r="E22" s="9"/>
      <c r="F22" s="10"/>
      <c r="G22" s="8"/>
      <c r="H22" s="8"/>
      <c r="I22" s="11"/>
    </row>
    <row r="23" customFormat="false" ht="15" hidden="false" customHeight="false" outlineLevel="0" collapsed="false">
      <c r="A23" s="3" t="s">
        <v>21</v>
      </c>
      <c r="B23" s="3"/>
      <c r="C23" s="3"/>
      <c r="D23" s="3"/>
      <c r="E23" s="3"/>
      <c r="F23" s="3"/>
      <c r="G23" s="3"/>
      <c r="H23" s="3"/>
      <c r="I23" s="4" t="s">
        <v>2</v>
      </c>
    </row>
    <row r="24" customFormat="false" ht="15" hidden="false" customHeight="false" outlineLevel="0" collapsed="false">
      <c r="A24" s="5" t="s">
        <v>3</v>
      </c>
      <c r="B24" s="5" t="s">
        <v>4</v>
      </c>
      <c r="C24" s="5" t="s">
        <v>5</v>
      </c>
      <c r="D24" s="5" t="s">
        <v>6</v>
      </c>
      <c r="E24" s="5" t="s">
        <v>7</v>
      </c>
      <c r="F24" s="6" t="s">
        <v>8</v>
      </c>
      <c r="G24" s="5" t="s">
        <v>9</v>
      </c>
      <c r="H24" s="5" t="s">
        <v>10</v>
      </c>
      <c r="I24" s="11"/>
    </row>
    <row r="25" customFormat="false" ht="15" hidden="false" customHeight="false" outlineLevel="0" collapsed="false">
      <c r="A25" s="8" t="n">
        <v>1.3</v>
      </c>
      <c r="B25" s="8" t="n">
        <v>1.59</v>
      </c>
      <c r="C25" s="8" t="n">
        <v>1.88</v>
      </c>
      <c r="D25" s="8" t="n">
        <f aca="false">(A25+B25+C25)/3</f>
        <v>1.59</v>
      </c>
      <c r="E25" s="9" t="n">
        <v>1</v>
      </c>
      <c r="F25" s="10" t="n">
        <v>1</v>
      </c>
      <c r="G25" s="8" t="n">
        <f aca="false">(D25/F25)/12*45</f>
        <v>5.9625</v>
      </c>
      <c r="H25" s="8" t="n">
        <f aca="false">G25/45</f>
        <v>0.1325</v>
      </c>
      <c r="I25" s="11"/>
    </row>
    <row r="26" customFormat="false" ht="15" hidden="false" customHeight="false" outlineLevel="0" collapsed="false">
      <c r="A26" s="8"/>
      <c r="B26" s="8"/>
      <c r="C26" s="8"/>
      <c r="D26" s="8"/>
      <c r="E26" s="9"/>
      <c r="F26" s="10"/>
      <c r="G26" s="8"/>
      <c r="H26" s="8"/>
      <c r="I26" s="11"/>
    </row>
    <row r="27" customFormat="false" ht="15" hidden="false" customHeight="false" outlineLevel="0" collapsed="false">
      <c r="A27" s="3" t="s">
        <v>22</v>
      </c>
      <c r="B27" s="3"/>
      <c r="C27" s="3"/>
      <c r="D27" s="3"/>
      <c r="E27" s="3"/>
      <c r="F27" s="3"/>
      <c r="G27" s="3"/>
      <c r="H27" s="3"/>
      <c r="I27" s="4" t="s">
        <v>2</v>
      </c>
    </row>
    <row r="28" customFormat="false" ht="15" hidden="false" customHeight="false" outlineLevel="0" collapsed="false">
      <c r="A28" s="5" t="s">
        <v>3</v>
      </c>
      <c r="B28" s="5" t="s">
        <v>4</v>
      </c>
      <c r="C28" s="5" t="s">
        <v>5</v>
      </c>
      <c r="D28" s="5" t="s">
        <v>6</v>
      </c>
      <c r="E28" s="5" t="s">
        <v>7</v>
      </c>
      <c r="F28" s="6" t="s">
        <v>8</v>
      </c>
      <c r="G28" s="5" t="s">
        <v>9</v>
      </c>
      <c r="H28" s="5" t="s">
        <v>10</v>
      </c>
      <c r="I28" s="11"/>
    </row>
    <row r="29" customFormat="false" ht="15" hidden="false" customHeight="false" outlineLevel="0" collapsed="false">
      <c r="A29" s="8" t="n">
        <v>1499</v>
      </c>
      <c r="B29" s="8" t="n">
        <v>1199</v>
      </c>
      <c r="C29" s="8" t="n">
        <v>1299.9</v>
      </c>
      <c r="D29" s="8" t="n">
        <f aca="false">(A29+B29+C29)/3</f>
        <v>1332.63333333333</v>
      </c>
      <c r="E29" s="9" t="n">
        <v>0.1</v>
      </c>
      <c r="F29" s="10" t="n">
        <v>10</v>
      </c>
      <c r="G29" s="8" t="n">
        <f aca="false">(D29/F29)/12*4</f>
        <v>44.4211111111111</v>
      </c>
      <c r="H29" s="8" t="n">
        <f aca="false">G29/114</f>
        <v>0.389658869395712</v>
      </c>
      <c r="I29" s="11"/>
    </row>
    <row r="30" customFormat="false" ht="15" hidden="false" customHeight="false" outlineLevel="0" collapsed="false">
      <c r="A30" s="8"/>
      <c r="B30" s="8"/>
      <c r="C30" s="8"/>
      <c r="D30" s="8"/>
      <c r="E30" s="9"/>
      <c r="F30" s="9"/>
      <c r="G30" s="8"/>
      <c r="H30" s="8"/>
      <c r="I30" s="11"/>
    </row>
    <row r="31" customFormat="false" ht="15" hidden="false" customHeight="false" outlineLevel="0" collapsed="false">
      <c r="A31" s="19" t="s">
        <v>38</v>
      </c>
      <c r="B31" s="19"/>
      <c r="C31" s="19"/>
      <c r="D31" s="19"/>
      <c r="E31" s="19"/>
      <c r="F31" s="19"/>
      <c r="G31" s="20" t="n">
        <f aca="false">(G5+G9+G13+G17+G21+G25+G29)</f>
        <v>3742.99611111111</v>
      </c>
      <c r="H31" s="20" t="n">
        <f aca="false">(H5+H9+H13+H17+H21+H25+H29)</f>
        <v>82.5802144249513</v>
      </c>
    </row>
    <row r="32" customFormat="false" ht="13.8" hidden="false" customHeight="false" outlineLevel="0" collapsed="false"/>
    <row r="33" customFormat="false" ht="15" hidden="false" customHeight="false" outlineLevel="0" collapsed="false">
      <c r="A33" s="15" t="s">
        <v>42</v>
      </c>
      <c r="B33" s="15"/>
      <c r="C33" s="15"/>
      <c r="D33" s="15"/>
      <c r="E33" s="15"/>
      <c r="F33" s="15"/>
      <c r="G33" s="16" t="n">
        <f aca="false">G29</f>
        <v>44.4211111111111</v>
      </c>
      <c r="H33" s="16" t="n">
        <f aca="false">H29</f>
        <v>0.389658869395712</v>
      </c>
    </row>
    <row r="34" customFormat="false" ht="13.8" hidden="false" customHeight="false" outlineLevel="0" collapsed="false"/>
    <row r="35" customFormat="false" ht="15" hidden="false" customHeight="false" outlineLevel="0" collapsed="false">
      <c r="A35" s="17" t="s">
        <v>39</v>
      </c>
      <c r="B35" s="17"/>
      <c r="C35" s="17"/>
      <c r="D35" s="17"/>
      <c r="E35" s="17"/>
      <c r="F35" s="17"/>
      <c r="G35" s="18" t="n">
        <v>0</v>
      </c>
      <c r="H35" s="18" t="n">
        <v>0</v>
      </c>
    </row>
    <row r="36" customFormat="false" ht="13.8" hidden="false" customHeight="false" outlineLevel="0" collapsed="false"/>
    <row r="37" customFormat="false" ht="15" hidden="false" customHeight="false" outlineLevel="0" collapsed="false">
      <c r="A37" s="19" t="s">
        <v>26</v>
      </c>
      <c r="B37" s="19"/>
      <c r="C37" s="19"/>
      <c r="D37" s="19"/>
      <c r="E37" s="19"/>
      <c r="F37" s="19"/>
      <c r="G37" s="20" t="n">
        <f aca="false">(G5+G9+G13+G17+G21+G25)</f>
        <v>3698.575</v>
      </c>
      <c r="H37" s="20" t="n">
        <f aca="false">(H5+H9+H13+H17+H21+H25)</f>
        <v>82.1905555555555</v>
      </c>
    </row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3">
    <mergeCell ref="A1:H1"/>
    <mergeCell ref="A2:H2"/>
    <mergeCell ref="A3:H3"/>
    <mergeCell ref="A7:H7"/>
    <mergeCell ref="A11:H11"/>
    <mergeCell ref="A15:H15"/>
    <mergeCell ref="A19:H19"/>
    <mergeCell ref="A23:H23"/>
    <mergeCell ref="A27:H27"/>
    <mergeCell ref="A31:F31"/>
    <mergeCell ref="A33:F33"/>
    <mergeCell ref="A35:F35"/>
    <mergeCell ref="A37:F3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65536"/>
  <sheetViews>
    <sheetView windowProtection="false" showFormulas="false" showGridLines="true" showRowColHeaders="true" showZeros="true" rightToLeft="false" tabSelected="false" showOutlineSymbols="true" defaultGridColor="true" view="normal" topLeftCell="A22" colorId="64" zoomScale="85" zoomScaleNormal="85" zoomScalePageLayoutView="100" workbookViewId="0">
      <selection pane="topLeft" activeCell="H33" activeCellId="0" sqref="H33"/>
    </sheetView>
  </sheetViews>
  <sheetFormatPr defaultRowHeight="14.05"/>
  <cols>
    <col collapsed="false" hidden="false" max="4" min="1" style="0" width="12.953488372093"/>
    <col collapsed="false" hidden="false" max="5" min="5" style="0" width="18.3860465116279"/>
    <col collapsed="false" hidden="false" max="6" min="6" style="0" width="29.5348837209302"/>
    <col collapsed="false" hidden="false" max="7" min="7" style="0" width="17.0651162790698"/>
    <col collapsed="false" hidden="false" max="8" min="8" style="0" width="18.8186046511628"/>
    <col collapsed="false" hidden="false" max="9" min="9" style="0" width="17.2139534883721"/>
    <col collapsed="false" hidden="false" max="1025" min="10" style="0" width="9.3953488372093"/>
  </cols>
  <sheetData>
    <row r="1" customFormat="false" ht="17.65" hidden="false" customHeight="false" outlineLevel="0" collapsed="false">
      <c r="A1" s="1" t="s">
        <v>34</v>
      </c>
      <c r="B1" s="1"/>
      <c r="C1" s="1"/>
      <c r="D1" s="1"/>
      <c r="E1" s="1"/>
      <c r="F1" s="1"/>
      <c r="G1" s="1"/>
      <c r="H1" s="1"/>
    </row>
    <row r="2" customFormat="false" ht="14.05" hidden="false" customHeight="fals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5.25" hidden="false" customHeight="false" outlineLevel="0" collapsed="false">
      <c r="A3" s="21" t="s">
        <v>43</v>
      </c>
      <c r="B3" s="21"/>
      <c r="C3" s="21"/>
      <c r="D3" s="21"/>
      <c r="E3" s="21"/>
      <c r="F3" s="21"/>
      <c r="G3" s="21"/>
      <c r="H3" s="21"/>
      <c r="I3" s="4" t="s">
        <v>2</v>
      </c>
    </row>
    <row r="4" customFormat="false" ht="15.25" hidden="false" customHeight="false" outlineLevel="0" collapsed="false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7"/>
    </row>
    <row r="5" customFormat="false" ht="15.25" hidden="false" customHeight="false" outlineLevel="0" collapsed="false">
      <c r="A5" s="8" t="n">
        <f aca="false">98+232.5</f>
        <v>330.5</v>
      </c>
      <c r="B5" s="8" t="n">
        <f aca="false">179.8+73</f>
        <v>252.8</v>
      </c>
      <c r="C5" s="8" t="n">
        <f aca="false">173+87.5</f>
        <v>260.5</v>
      </c>
      <c r="D5" s="8" t="n">
        <f aca="false">(A5+B5+C5)/6</f>
        <v>140.633333333333</v>
      </c>
      <c r="E5" s="9" t="n">
        <v>1</v>
      </c>
      <c r="F5" s="10" t="n">
        <v>1</v>
      </c>
      <c r="G5" s="8" t="n">
        <f aca="false">(D5/F5)/12*3</f>
        <v>35.1583333333333</v>
      </c>
      <c r="H5" s="8" t="n">
        <f aca="false">G5/1</f>
        <v>35.1583333333333</v>
      </c>
      <c r="I5" s="11"/>
    </row>
    <row r="6" customFormat="false" ht="15.25" hidden="false" customHeight="false" outlineLevel="0" collapsed="false">
      <c r="A6" s="8"/>
      <c r="B6" s="8"/>
      <c r="C6" s="8"/>
      <c r="D6" s="8"/>
      <c r="E6" s="9"/>
      <c r="F6" s="9"/>
      <c r="G6" s="8"/>
      <c r="H6" s="8"/>
      <c r="I6" s="11"/>
    </row>
    <row r="7" customFormat="false" ht="15.25" hidden="false" customHeight="false" outlineLevel="0" collapsed="false">
      <c r="A7" s="21" t="s">
        <v>44</v>
      </c>
      <c r="B7" s="21"/>
      <c r="C7" s="21"/>
      <c r="D7" s="21"/>
      <c r="E7" s="21"/>
      <c r="F7" s="21"/>
      <c r="G7" s="21"/>
      <c r="H7" s="21"/>
      <c r="I7" s="4" t="s">
        <v>2</v>
      </c>
    </row>
    <row r="8" customFormat="false" ht="15.25" hidden="false" customHeight="false" outlineLevel="0" collapsed="false">
      <c r="A8" s="5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5" t="s">
        <v>8</v>
      </c>
      <c r="G8" s="5" t="s">
        <v>9</v>
      </c>
      <c r="H8" s="5" t="s">
        <v>10</v>
      </c>
      <c r="I8" s="7"/>
    </row>
    <row r="9" customFormat="false" ht="15.25" hidden="false" customHeight="false" outlineLevel="0" collapsed="false">
      <c r="A9" s="8" t="n">
        <v>10.9</v>
      </c>
      <c r="B9" s="8" t="n">
        <v>16.99</v>
      </c>
      <c r="C9" s="8" t="n">
        <v>29.99</v>
      </c>
      <c r="D9" s="8" t="n">
        <f aca="false">(A9+B9+C9)/3</f>
        <v>19.2933333333333</v>
      </c>
      <c r="E9" s="9" t="n">
        <v>1</v>
      </c>
      <c r="F9" s="10" t="n">
        <v>1</v>
      </c>
      <c r="G9" s="8" t="n">
        <f aca="false">(D9/F9)/12*6</f>
        <v>9.64666666666667</v>
      </c>
      <c r="H9" s="8" t="n">
        <f aca="false">G9/1</f>
        <v>9.64666666666667</v>
      </c>
      <c r="I9" s="11"/>
    </row>
    <row r="10" customFormat="false" ht="15.25" hidden="false" customHeight="false" outlineLevel="0" collapsed="false">
      <c r="A10" s="8"/>
      <c r="B10" s="8"/>
      <c r="C10" s="8"/>
      <c r="D10" s="8"/>
      <c r="E10" s="9"/>
      <c r="F10" s="9"/>
      <c r="G10" s="8"/>
      <c r="H10" s="8"/>
      <c r="I10" s="11"/>
    </row>
    <row r="11" customFormat="false" ht="16.15" hidden="false" customHeight="true" outlineLevel="0" collapsed="false">
      <c r="A11" s="3" t="s">
        <v>45</v>
      </c>
      <c r="B11" s="3"/>
      <c r="C11" s="3"/>
      <c r="D11" s="3"/>
      <c r="E11" s="3"/>
      <c r="F11" s="3"/>
      <c r="G11" s="3"/>
      <c r="H11" s="3"/>
      <c r="I11" s="4" t="s">
        <v>2</v>
      </c>
    </row>
    <row r="12" customFormat="false" ht="15.25" hidden="false" customHeight="false" outlineLevel="0" collapsed="false">
      <c r="A12" s="5" t="s">
        <v>3</v>
      </c>
      <c r="B12" s="5" t="s">
        <v>4</v>
      </c>
      <c r="C12" s="5" t="s">
        <v>5</v>
      </c>
      <c r="D12" s="5" t="s">
        <v>6</v>
      </c>
      <c r="E12" s="5" t="s">
        <v>7</v>
      </c>
      <c r="F12" s="6" t="s">
        <v>8</v>
      </c>
      <c r="G12" s="5" t="s">
        <v>9</v>
      </c>
      <c r="H12" s="5" t="s">
        <v>10</v>
      </c>
      <c r="I12" s="6"/>
    </row>
    <row r="13" customFormat="false" ht="15.25" hidden="false" customHeight="false" outlineLevel="0" collapsed="false">
      <c r="A13" s="8" t="n">
        <f aca="false">179.99+49.99</f>
        <v>229.98</v>
      </c>
      <c r="B13" s="8" t="n">
        <f aca="false">99+39.99</f>
        <v>138.99</v>
      </c>
      <c r="C13" s="8" t="n">
        <f aca="false">179.99+39.99</f>
        <v>219.98</v>
      </c>
      <c r="D13" s="8" t="n">
        <f aca="false">(A13+B13+C13)/6</f>
        <v>98.1583333333333</v>
      </c>
      <c r="E13" s="9" t="n">
        <v>1</v>
      </c>
      <c r="F13" s="10" t="n">
        <v>1</v>
      </c>
      <c r="G13" s="8" t="n">
        <f aca="false">(D13/F13)/12*3</f>
        <v>24.5395833333333</v>
      </c>
      <c r="H13" s="8" t="n">
        <f aca="false">G13/1</f>
        <v>24.5395833333333</v>
      </c>
      <c r="I13" s="11"/>
    </row>
    <row r="14" customFormat="false" ht="14.05" hidden="false" customHeight="false" outlineLevel="0" collapsed="false">
      <c r="I14" s="11"/>
    </row>
    <row r="15" customFormat="false" ht="17.4" hidden="false" customHeight="true" outlineLevel="0" collapsed="false">
      <c r="A15" s="3" t="s">
        <v>19</v>
      </c>
      <c r="B15" s="3"/>
      <c r="C15" s="3"/>
      <c r="D15" s="3"/>
      <c r="E15" s="3"/>
      <c r="F15" s="3"/>
      <c r="G15" s="3"/>
      <c r="H15" s="3"/>
      <c r="I15" s="4" t="s">
        <v>2</v>
      </c>
    </row>
    <row r="16" customFormat="false" ht="15.25" hidden="false" customHeight="false" outlineLevel="0" collapsed="false">
      <c r="A16" s="5" t="s">
        <v>3</v>
      </c>
      <c r="B16" s="5" t="s">
        <v>4</v>
      </c>
      <c r="C16" s="5" t="s">
        <v>5</v>
      </c>
      <c r="D16" s="5" t="s">
        <v>6</v>
      </c>
      <c r="E16" s="5" t="s">
        <v>7</v>
      </c>
      <c r="F16" s="6" t="s">
        <v>8</v>
      </c>
      <c r="G16" s="5" t="s">
        <v>9</v>
      </c>
      <c r="H16" s="5" t="s">
        <v>10</v>
      </c>
      <c r="I16" s="6"/>
    </row>
    <row r="17" customFormat="false" ht="15.25" hidden="false" customHeight="false" outlineLevel="0" collapsed="false">
      <c r="A17" s="8" t="n">
        <v>94.9</v>
      </c>
      <c r="B17" s="8" t="n">
        <v>49.9</v>
      </c>
      <c r="C17" s="8" t="n">
        <v>78</v>
      </c>
      <c r="D17" s="8" t="n">
        <f aca="false">(A17+B17+C17)/3</f>
        <v>74.2666666666667</v>
      </c>
      <c r="E17" s="9" t="n">
        <v>1</v>
      </c>
      <c r="F17" s="10" t="n">
        <v>1</v>
      </c>
      <c r="G17" s="8" t="n">
        <f aca="false">(D17/F17)/12*3</f>
        <v>18.5666666666667</v>
      </c>
      <c r="H17" s="8" t="n">
        <f aca="false">G17/1</f>
        <v>18.5666666666667</v>
      </c>
      <c r="I17" s="11"/>
    </row>
    <row r="18" customFormat="false" ht="15" hidden="false" customHeight="false" outlineLevel="0" collapsed="false">
      <c r="A18" s="8"/>
      <c r="B18" s="8"/>
      <c r="C18" s="8"/>
      <c r="D18" s="8"/>
      <c r="E18" s="9"/>
      <c r="F18" s="10"/>
      <c r="G18" s="8"/>
      <c r="H18" s="8"/>
      <c r="I18" s="11"/>
    </row>
    <row r="19" customFormat="false" ht="15" hidden="false" customHeight="false" outlineLevel="0" collapsed="false">
      <c r="A19" s="3" t="s">
        <v>20</v>
      </c>
      <c r="B19" s="3"/>
      <c r="C19" s="3"/>
      <c r="D19" s="3"/>
      <c r="E19" s="3"/>
      <c r="F19" s="3"/>
      <c r="G19" s="3"/>
      <c r="H19" s="3"/>
      <c r="I19" s="4" t="s">
        <v>2</v>
      </c>
    </row>
    <row r="20" customFormat="false" ht="15" hidden="false" customHeight="false" outlineLevel="0" collapsed="false">
      <c r="A20" s="5" t="s">
        <v>3</v>
      </c>
      <c r="B20" s="5" t="s">
        <v>4</v>
      </c>
      <c r="C20" s="5" t="s">
        <v>5</v>
      </c>
      <c r="D20" s="5" t="s">
        <v>6</v>
      </c>
      <c r="E20" s="5" t="s">
        <v>7</v>
      </c>
      <c r="F20" s="6" t="s">
        <v>8</v>
      </c>
      <c r="G20" s="5" t="s">
        <v>9</v>
      </c>
      <c r="H20" s="5" t="s">
        <v>10</v>
      </c>
      <c r="I20" s="6"/>
    </row>
    <row r="21" customFormat="false" ht="15" hidden="false" customHeight="false" outlineLevel="0" collapsed="false">
      <c r="A21" s="8" t="n">
        <v>4.7</v>
      </c>
      <c r="B21" s="8" t="n">
        <v>4.1</v>
      </c>
      <c r="C21" s="8" t="n">
        <v>3.4</v>
      </c>
      <c r="D21" s="8" t="n">
        <f aca="false">(A21+B21+C21)/3</f>
        <v>4.06666666666667</v>
      </c>
      <c r="E21" s="9" t="n">
        <v>1</v>
      </c>
      <c r="F21" s="10" t="n">
        <v>1</v>
      </c>
      <c r="G21" s="8" t="n">
        <f aca="false">(D21/F21)/12</f>
        <v>0.338888888888889</v>
      </c>
      <c r="H21" s="8" t="n">
        <f aca="false">G21/1</f>
        <v>0.338888888888889</v>
      </c>
      <c r="I21" s="11"/>
    </row>
    <row r="22" customFormat="false" ht="15" hidden="false" customHeight="false" outlineLevel="0" collapsed="false">
      <c r="A22" s="8"/>
      <c r="B22" s="8"/>
      <c r="C22" s="8"/>
      <c r="D22" s="8"/>
      <c r="E22" s="9"/>
      <c r="F22" s="10"/>
      <c r="G22" s="8"/>
      <c r="H22" s="8"/>
      <c r="I22" s="11"/>
    </row>
    <row r="23" customFormat="false" ht="15" hidden="false" customHeight="false" outlineLevel="0" collapsed="false">
      <c r="A23" s="3" t="s">
        <v>21</v>
      </c>
      <c r="B23" s="3"/>
      <c r="C23" s="3"/>
      <c r="D23" s="3"/>
      <c r="E23" s="3"/>
      <c r="F23" s="3"/>
      <c r="G23" s="3"/>
      <c r="H23" s="3"/>
      <c r="I23" s="4" t="s">
        <v>2</v>
      </c>
    </row>
    <row r="24" customFormat="false" ht="15" hidden="false" customHeight="false" outlineLevel="0" collapsed="false">
      <c r="A24" s="5" t="s">
        <v>3</v>
      </c>
      <c r="B24" s="5" t="s">
        <v>4</v>
      </c>
      <c r="C24" s="5" t="s">
        <v>5</v>
      </c>
      <c r="D24" s="5" t="s">
        <v>6</v>
      </c>
      <c r="E24" s="5" t="s">
        <v>7</v>
      </c>
      <c r="F24" s="6" t="s">
        <v>8</v>
      </c>
      <c r="G24" s="5" t="s">
        <v>9</v>
      </c>
      <c r="H24" s="5" t="s">
        <v>10</v>
      </c>
      <c r="I24" s="6"/>
    </row>
    <row r="25" customFormat="false" ht="15" hidden="false" customHeight="false" outlineLevel="0" collapsed="false">
      <c r="A25" s="8" t="n">
        <v>1.3</v>
      </c>
      <c r="B25" s="8" t="n">
        <v>1.59</v>
      </c>
      <c r="C25" s="8" t="n">
        <v>1.88</v>
      </c>
      <c r="D25" s="8" t="n">
        <f aca="false">(A25+B25+C25)/3</f>
        <v>1.59</v>
      </c>
      <c r="E25" s="9" t="n">
        <v>1</v>
      </c>
      <c r="F25" s="10" t="n">
        <v>1</v>
      </c>
      <c r="G25" s="8" t="n">
        <f aca="false">(D25/F25)/12</f>
        <v>0.1325</v>
      </c>
      <c r="H25" s="8" t="n">
        <f aca="false">G25/1</f>
        <v>0.1325</v>
      </c>
      <c r="I25" s="11"/>
    </row>
    <row r="26" customFormat="false" ht="15" hidden="false" customHeight="false" outlineLevel="0" collapsed="false">
      <c r="A26" s="8"/>
      <c r="B26" s="8"/>
      <c r="C26" s="8"/>
      <c r="D26" s="8"/>
      <c r="E26" s="9"/>
      <c r="F26" s="10"/>
      <c r="G26" s="8"/>
      <c r="H26" s="8"/>
      <c r="I26" s="11"/>
    </row>
    <row r="27" customFormat="false" ht="15" hidden="false" customHeight="false" outlineLevel="0" collapsed="false">
      <c r="A27" s="3" t="s">
        <v>22</v>
      </c>
      <c r="B27" s="3"/>
      <c r="C27" s="3"/>
      <c r="D27" s="3"/>
      <c r="E27" s="3"/>
      <c r="F27" s="3"/>
      <c r="G27" s="3"/>
      <c r="H27" s="3"/>
      <c r="I27" s="4" t="s">
        <v>2</v>
      </c>
    </row>
    <row r="28" customFormat="false" ht="15" hidden="false" customHeight="false" outlineLevel="0" collapsed="false">
      <c r="A28" s="5" t="s">
        <v>3</v>
      </c>
      <c r="B28" s="5" t="s">
        <v>4</v>
      </c>
      <c r="C28" s="5" t="s">
        <v>5</v>
      </c>
      <c r="D28" s="5" t="s">
        <v>6</v>
      </c>
      <c r="E28" s="5" t="s">
        <v>7</v>
      </c>
      <c r="F28" s="6" t="s">
        <v>8</v>
      </c>
      <c r="G28" s="5" t="s">
        <v>9</v>
      </c>
      <c r="H28" s="5" t="s">
        <v>10</v>
      </c>
      <c r="I28" s="6"/>
    </row>
    <row r="29" customFormat="false" ht="15" hidden="false" customHeight="false" outlineLevel="0" collapsed="false">
      <c r="A29" s="8" t="n">
        <v>1499</v>
      </c>
      <c r="B29" s="8" t="n">
        <v>1199</v>
      </c>
      <c r="C29" s="8" t="n">
        <v>1299.9</v>
      </c>
      <c r="D29" s="8" t="n">
        <f aca="false">(A29+B29+C29)/3</f>
        <v>1332.63333333333</v>
      </c>
      <c r="E29" s="9" t="n">
        <v>0.1</v>
      </c>
      <c r="F29" s="10" t="n">
        <v>10</v>
      </c>
      <c r="G29" s="8" t="n">
        <f aca="false">(D29/F29)/12*4</f>
        <v>44.4211111111111</v>
      </c>
      <c r="H29" s="8" t="n">
        <f aca="false">G29/114</f>
        <v>0.389658869395712</v>
      </c>
      <c r="I29" s="11"/>
    </row>
    <row r="30" customFormat="false" ht="15" hidden="false" customHeight="false" outlineLevel="0" collapsed="false">
      <c r="A30" s="8"/>
      <c r="B30" s="8"/>
      <c r="C30" s="8"/>
      <c r="D30" s="8"/>
      <c r="E30" s="9"/>
      <c r="F30" s="9"/>
      <c r="G30" s="8"/>
      <c r="H30" s="8"/>
      <c r="I30" s="11"/>
      <c r="J30" s="11"/>
      <c r="K30" s="11"/>
      <c r="L30" s="11"/>
    </row>
    <row r="31" customFormat="false" ht="15" hidden="false" customHeight="false" outlineLevel="0" collapsed="false">
      <c r="A31" s="19" t="s">
        <v>38</v>
      </c>
      <c r="B31" s="19"/>
      <c r="C31" s="19"/>
      <c r="D31" s="19"/>
      <c r="E31" s="19"/>
      <c r="F31" s="19"/>
      <c r="G31" s="20" t="n">
        <f aca="false">(G5+G9+G13+G17+G21+G25+G29)</f>
        <v>132.80375</v>
      </c>
      <c r="H31" s="20" t="n">
        <f aca="false">(H5+H9+H13+H17+H21+H25+H29)</f>
        <v>88.7722977582846</v>
      </c>
    </row>
    <row r="32" customFormat="false" ht="13.8" hidden="false" customHeight="false" outlineLevel="0" collapsed="false"/>
    <row r="33" customFormat="false" ht="15" hidden="false" customHeight="false" outlineLevel="0" collapsed="false">
      <c r="A33" s="15" t="s">
        <v>42</v>
      </c>
      <c r="B33" s="15"/>
      <c r="C33" s="15"/>
      <c r="D33" s="15"/>
      <c r="E33" s="15"/>
      <c r="F33" s="15"/>
      <c r="G33" s="16" t="n">
        <f aca="false">G29</f>
        <v>44.4211111111111</v>
      </c>
      <c r="H33" s="16" t="n">
        <f aca="false">H29</f>
        <v>0.389658869395712</v>
      </c>
    </row>
    <row r="34" customFormat="false" ht="13.8" hidden="false" customHeight="false" outlineLevel="0" collapsed="false"/>
    <row r="35" customFormat="false" ht="15" hidden="false" customHeight="false" outlineLevel="0" collapsed="false">
      <c r="A35" s="17" t="s">
        <v>39</v>
      </c>
      <c r="B35" s="17"/>
      <c r="C35" s="17"/>
      <c r="D35" s="17"/>
      <c r="E35" s="17"/>
      <c r="F35" s="17"/>
      <c r="G35" s="18" t="n">
        <v>0</v>
      </c>
      <c r="H35" s="18" t="n">
        <v>0</v>
      </c>
    </row>
    <row r="36" customFormat="false" ht="13.8" hidden="false" customHeight="false" outlineLevel="0" collapsed="false"/>
    <row r="37" customFormat="false" ht="15" hidden="false" customHeight="false" outlineLevel="0" collapsed="false">
      <c r="A37" s="19" t="s">
        <v>26</v>
      </c>
      <c r="B37" s="19"/>
      <c r="C37" s="19"/>
      <c r="D37" s="19"/>
      <c r="E37" s="19"/>
      <c r="F37" s="19"/>
      <c r="G37" s="20" t="n">
        <f aca="false">(G5+G9+G13+G17+G21+G25)</f>
        <v>88.3826388888889</v>
      </c>
      <c r="H37" s="20" t="n">
        <f aca="false">(H5+H9+H13+H17+H21+H25)</f>
        <v>88.3826388888889</v>
      </c>
    </row>
    <row r="38" customFormat="false" ht="13.8" hidden="false" customHeight="false" outlineLevel="0" collapsed="false">
      <c r="I38" s="11"/>
    </row>
    <row r="41" customFormat="false" ht="13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3">
    <mergeCell ref="A1:H1"/>
    <mergeCell ref="A2:H2"/>
    <mergeCell ref="A3:H3"/>
    <mergeCell ref="A7:H7"/>
    <mergeCell ref="A11:H11"/>
    <mergeCell ref="A15:H15"/>
    <mergeCell ref="A19:H19"/>
    <mergeCell ref="A23:H23"/>
    <mergeCell ref="A27:H27"/>
    <mergeCell ref="A31:F31"/>
    <mergeCell ref="A33:F33"/>
    <mergeCell ref="A35:F35"/>
    <mergeCell ref="A37:F3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99"/>
  <sheetViews>
    <sheetView windowProtection="false" showFormulas="false" showGridLines="true" showRowColHeaders="true" showZeros="true" rightToLeft="false" tabSelected="false" showOutlineSymbols="true" defaultGridColor="true" view="normal" topLeftCell="A80" colorId="64" zoomScale="85" zoomScaleNormal="85" zoomScalePageLayoutView="100" workbookViewId="0">
      <selection pane="topLeft" activeCell="H94" activeCellId="0" sqref="H94"/>
    </sheetView>
  </sheetViews>
  <sheetFormatPr defaultRowHeight="14.05"/>
  <cols>
    <col collapsed="false" hidden="false" max="4" min="1" style="0" width="14.1255813953488"/>
    <col collapsed="false" hidden="false" max="5" min="5" style="0" width="18.3860465116279"/>
    <col collapsed="false" hidden="false" max="6" min="6" style="0" width="29.5348837209302"/>
    <col collapsed="false" hidden="false" max="7" min="7" style="0" width="17.0651162790698"/>
    <col collapsed="false" hidden="false" max="8" min="8" style="0" width="18.8186046511628"/>
    <col collapsed="false" hidden="false" max="9" min="9" style="0" width="17.2139534883721"/>
  </cols>
  <sheetData>
    <row r="1" customFormat="false" ht="17.6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24"/>
      <c r="J1" s="24"/>
    </row>
    <row r="2" customFormat="false" ht="14.05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4"/>
      <c r="J2" s="24"/>
    </row>
    <row r="3" customFormat="false" ht="21.1" hidden="false" customHeight="true" outlineLevel="0" collapsed="false">
      <c r="A3" s="21" t="s">
        <v>46</v>
      </c>
      <c r="B3" s="21"/>
      <c r="C3" s="21"/>
      <c r="D3" s="21"/>
      <c r="E3" s="21"/>
      <c r="F3" s="21"/>
      <c r="G3" s="21"/>
      <c r="H3" s="21"/>
      <c r="I3" s="4" t="s">
        <v>2</v>
      </c>
      <c r="J3" s="24"/>
    </row>
    <row r="4" customFormat="false" ht="15.25" hidden="false" customHeight="false" outlineLevel="0" collapsed="false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7" t="n">
        <v>8711</v>
      </c>
      <c r="J4" s="24"/>
    </row>
    <row r="5" customFormat="false" ht="15.25" hidden="false" customHeight="false" outlineLevel="0" collapsed="false">
      <c r="A5" s="8" t="n">
        <v>11190</v>
      </c>
      <c r="B5" s="8" t="n">
        <v>10190</v>
      </c>
      <c r="C5" s="8" t="n">
        <v>13500</v>
      </c>
      <c r="D5" s="8" t="n">
        <f aca="false">(A5+B5+C5)/3</f>
        <v>11626.6666666667</v>
      </c>
      <c r="E5" s="9" t="n">
        <v>0.25</v>
      </c>
      <c r="F5" s="10" t="n">
        <v>4</v>
      </c>
      <c r="G5" s="8" t="n">
        <f aca="false">(D5/F5)/12</f>
        <v>242.222222222222</v>
      </c>
      <c r="H5" s="8" t="n">
        <f aca="false">G5/1</f>
        <v>242.222222222222</v>
      </c>
      <c r="I5" s="11"/>
      <c r="J5" s="24"/>
    </row>
    <row r="6" customFormat="false" ht="14.05" hidden="false" customHeight="false" outlineLevel="0" collapsed="false">
      <c r="I6" s="11"/>
      <c r="J6" s="24"/>
    </row>
    <row r="7" customFormat="false" ht="17.4" hidden="false" customHeight="true" outlineLevel="0" collapsed="false">
      <c r="A7" s="21" t="s">
        <v>47</v>
      </c>
      <c r="B7" s="21"/>
      <c r="C7" s="21"/>
      <c r="D7" s="21"/>
      <c r="E7" s="21"/>
      <c r="F7" s="21"/>
      <c r="G7" s="21"/>
      <c r="H7" s="21"/>
      <c r="I7" s="4" t="s">
        <v>2</v>
      </c>
      <c r="J7" s="24"/>
    </row>
    <row r="8" customFormat="false" ht="15.25" hidden="false" customHeight="false" outlineLevel="0" collapsed="false">
      <c r="A8" s="5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5" t="s">
        <v>8</v>
      </c>
      <c r="G8" s="5" t="s">
        <v>9</v>
      </c>
      <c r="H8" s="5" t="s">
        <v>10</v>
      </c>
      <c r="I8" s="7"/>
      <c r="J8" s="24"/>
    </row>
    <row r="9" customFormat="false" ht="15.25" hidden="false" customHeight="false" outlineLevel="0" collapsed="false">
      <c r="A9" s="8" t="n">
        <v>141.9</v>
      </c>
      <c r="B9" s="8" t="n">
        <v>129.9</v>
      </c>
      <c r="C9" s="8" t="n">
        <v>149.9</v>
      </c>
      <c r="D9" s="8" t="n">
        <f aca="false">(A9+B9+C9)/3</f>
        <v>140.566666666667</v>
      </c>
      <c r="E9" s="9" t="n">
        <v>0.2</v>
      </c>
      <c r="F9" s="10" t="n">
        <v>5</v>
      </c>
      <c r="G9" s="8" t="n">
        <f aca="false">(D9/F9)/12</f>
        <v>2.34277777777778</v>
      </c>
      <c r="H9" s="8" t="n">
        <f aca="false">G9/1</f>
        <v>2.34277777777778</v>
      </c>
      <c r="I9" s="11"/>
      <c r="J9" s="24"/>
    </row>
    <row r="10" customFormat="false" ht="14.05" hidden="false" customHeight="false" outlineLevel="0" collapsed="false">
      <c r="I10" s="11"/>
      <c r="J10" s="24"/>
    </row>
    <row r="11" customFormat="false" ht="15.25" hidden="false" customHeight="false" outlineLevel="0" collapsed="false">
      <c r="A11" s="21" t="s">
        <v>48</v>
      </c>
      <c r="B11" s="21"/>
      <c r="C11" s="21"/>
      <c r="D11" s="21"/>
      <c r="E11" s="21"/>
      <c r="F11" s="21"/>
      <c r="G11" s="21"/>
      <c r="H11" s="21"/>
      <c r="I11" s="4" t="s">
        <v>2</v>
      </c>
      <c r="J11" s="24"/>
    </row>
    <row r="12" customFormat="false" ht="15.25" hidden="false" customHeight="false" outlineLevel="0" collapsed="false">
      <c r="A12" s="5" t="s">
        <v>3</v>
      </c>
      <c r="B12" s="5" t="s">
        <v>4</v>
      </c>
      <c r="C12" s="5" t="s">
        <v>5</v>
      </c>
      <c r="D12" s="5" t="s">
        <v>6</v>
      </c>
      <c r="E12" s="5" t="s">
        <v>7</v>
      </c>
      <c r="F12" s="5" t="s">
        <v>8</v>
      </c>
      <c r="G12" s="5" t="s">
        <v>9</v>
      </c>
      <c r="H12" s="5" t="s">
        <v>10</v>
      </c>
      <c r="I12" s="7"/>
      <c r="J12" s="24"/>
    </row>
    <row r="13" customFormat="false" ht="15" hidden="false" customHeight="false" outlineLevel="0" collapsed="false">
      <c r="A13" s="25" t="n">
        <v>4.459</v>
      </c>
      <c r="B13" s="25" t="n">
        <v>4.459</v>
      </c>
      <c r="C13" s="25" t="n">
        <v>4.4</v>
      </c>
      <c r="D13" s="25" t="n">
        <f aca="false">(A13+B13+C13)/3</f>
        <v>4.43933333333333</v>
      </c>
      <c r="E13" s="26" t="n">
        <v>1</v>
      </c>
      <c r="F13" s="27" t="n">
        <v>1</v>
      </c>
      <c r="G13" s="25" t="n">
        <f aca="false">(D13/F13)/12*276</f>
        <v>102.104666666667</v>
      </c>
      <c r="H13" s="25" t="n">
        <f aca="false">G13/1</f>
        <v>102.104666666667</v>
      </c>
      <c r="I13" s="11"/>
      <c r="J13" s="24"/>
    </row>
    <row r="14" customFormat="false" ht="15.25" hidden="false" customHeight="false" outlineLevel="0" collapsed="false">
      <c r="A14" s="8"/>
      <c r="B14" s="8"/>
      <c r="C14" s="8"/>
      <c r="D14" s="8"/>
      <c r="E14" s="9"/>
      <c r="F14" s="9"/>
      <c r="G14" s="8"/>
      <c r="H14" s="8"/>
      <c r="I14" s="11"/>
      <c r="J14" s="24"/>
    </row>
    <row r="15" customFormat="false" ht="18.65" hidden="false" customHeight="true" outlineLevel="0" collapsed="false">
      <c r="A15" s="21" t="s">
        <v>15</v>
      </c>
      <c r="B15" s="21"/>
      <c r="C15" s="21"/>
      <c r="D15" s="21"/>
      <c r="E15" s="21"/>
      <c r="F15" s="21"/>
      <c r="G15" s="21"/>
      <c r="H15" s="21"/>
      <c r="I15" s="4" t="s">
        <v>2</v>
      </c>
      <c r="J15" s="24"/>
    </row>
    <row r="16" customFormat="false" ht="15.25" hidden="false" customHeight="false" outlineLevel="0" collapsed="false">
      <c r="A16" s="5" t="s">
        <v>3</v>
      </c>
      <c r="B16" s="5" t="s">
        <v>4</v>
      </c>
      <c r="C16" s="5" t="s">
        <v>5</v>
      </c>
      <c r="D16" s="5" t="s">
        <v>6</v>
      </c>
      <c r="E16" s="5" t="s">
        <v>7</v>
      </c>
      <c r="F16" s="5" t="s">
        <v>8</v>
      </c>
      <c r="G16" s="5" t="s">
        <v>9</v>
      </c>
      <c r="H16" s="5" t="s">
        <v>10</v>
      </c>
      <c r="I16" s="6"/>
      <c r="J16" s="24"/>
    </row>
    <row r="17" customFormat="false" ht="15.25" hidden="false" customHeight="false" outlineLevel="0" collapsed="false">
      <c r="A17" s="8" t="n">
        <v>31.7</v>
      </c>
      <c r="B17" s="8" t="n">
        <v>29.99</v>
      </c>
      <c r="C17" s="8" t="n">
        <v>25.84</v>
      </c>
      <c r="D17" s="8" t="n">
        <f aca="false">(A17+B17+C17)/3</f>
        <v>29.1766666666667</v>
      </c>
      <c r="E17" s="9" t="n">
        <v>1</v>
      </c>
      <c r="F17" s="10" t="n">
        <v>1</v>
      </c>
      <c r="G17" s="8" t="n">
        <f aca="false">(D17/F17)/12</f>
        <v>2.43138888888889</v>
      </c>
      <c r="H17" s="8" t="n">
        <f aca="false">G17/1</f>
        <v>2.43138888888889</v>
      </c>
      <c r="I17" s="11"/>
      <c r="J17" s="24"/>
    </row>
    <row r="18" customFormat="false" ht="14.05" hidden="false" customHeight="false" outlineLevel="0" collapsed="false">
      <c r="I18" s="11"/>
      <c r="J18" s="24"/>
    </row>
    <row r="19" customFormat="false" ht="17.4" hidden="false" customHeight="true" outlineLevel="0" collapsed="false">
      <c r="A19" s="21" t="s">
        <v>49</v>
      </c>
      <c r="B19" s="21"/>
      <c r="C19" s="21"/>
      <c r="D19" s="21"/>
      <c r="E19" s="21"/>
      <c r="F19" s="21"/>
      <c r="G19" s="21"/>
      <c r="H19" s="21"/>
      <c r="I19" s="4" t="s">
        <v>2</v>
      </c>
      <c r="J19" s="24"/>
    </row>
    <row r="20" customFormat="false" ht="15.25" hidden="false" customHeight="false" outlineLevel="0" collapsed="false">
      <c r="A20" s="5" t="s">
        <v>3</v>
      </c>
      <c r="B20" s="5" t="s">
        <v>4</v>
      </c>
      <c r="C20" s="5" t="s">
        <v>5</v>
      </c>
      <c r="D20" s="5" t="s">
        <v>6</v>
      </c>
      <c r="E20" s="5" t="s">
        <v>7</v>
      </c>
      <c r="F20" s="5" t="s">
        <v>8</v>
      </c>
      <c r="G20" s="5" t="s">
        <v>9</v>
      </c>
      <c r="H20" s="5" t="s">
        <v>10</v>
      </c>
      <c r="I20" s="7"/>
      <c r="J20" s="24"/>
    </row>
    <row r="21" customFormat="false" ht="15.25" hidden="false" customHeight="false" outlineLevel="0" collapsed="false">
      <c r="A21" s="8" t="n">
        <v>53.9</v>
      </c>
      <c r="B21" s="8" t="n">
        <v>51.9</v>
      </c>
      <c r="C21" s="8" t="n">
        <v>54.9</v>
      </c>
      <c r="D21" s="8" t="n">
        <f aca="false">(A21+B21+C21)/3</f>
        <v>53.5666666666667</v>
      </c>
      <c r="E21" s="9" t="n">
        <v>1</v>
      </c>
      <c r="F21" s="10" t="n">
        <v>1</v>
      </c>
      <c r="G21" s="8" t="n">
        <f aca="false">(D21/F21)/12</f>
        <v>4.46388888888889</v>
      </c>
      <c r="H21" s="8" t="n">
        <f aca="false">G21/1</f>
        <v>4.46388888888889</v>
      </c>
      <c r="I21" s="11"/>
      <c r="J21" s="24"/>
    </row>
    <row r="22" customFormat="false" ht="14.05" hidden="false" customHeight="false" outlineLevel="0" collapsed="false">
      <c r="I22" s="11"/>
      <c r="J22" s="24"/>
    </row>
    <row r="23" customFormat="false" ht="18.65" hidden="false" customHeight="true" outlineLevel="0" collapsed="false">
      <c r="A23" s="21" t="s">
        <v>16</v>
      </c>
      <c r="B23" s="21"/>
      <c r="C23" s="21"/>
      <c r="D23" s="21"/>
      <c r="E23" s="21"/>
      <c r="F23" s="21"/>
      <c r="G23" s="21"/>
      <c r="H23" s="21"/>
      <c r="I23" s="4" t="s">
        <v>2</v>
      </c>
      <c r="J23" s="24"/>
    </row>
    <row r="24" customFormat="false" ht="15.25" hidden="false" customHeight="false" outlineLevel="0" collapsed="false">
      <c r="A24" s="5" t="s">
        <v>3</v>
      </c>
      <c r="B24" s="5" t="s">
        <v>4</v>
      </c>
      <c r="C24" s="5" t="s">
        <v>5</v>
      </c>
      <c r="D24" s="5" t="s">
        <v>6</v>
      </c>
      <c r="E24" s="5" t="s">
        <v>7</v>
      </c>
      <c r="F24" s="5" t="s">
        <v>8</v>
      </c>
      <c r="G24" s="5" t="s">
        <v>9</v>
      </c>
      <c r="H24" s="5" t="s">
        <v>10</v>
      </c>
      <c r="I24" s="7"/>
      <c r="J24" s="24"/>
    </row>
    <row r="25" customFormat="false" ht="15.25" hidden="false" customHeight="false" outlineLevel="0" collapsed="false">
      <c r="A25" s="8" t="n">
        <v>75.16</v>
      </c>
      <c r="B25" s="8" t="n">
        <v>39.9</v>
      </c>
      <c r="C25" s="8" t="n">
        <v>72.9</v>
      </c>
      <c r="D25" s="8" t="n">
        <f aca="false">(A25+B25+C25)/3</f>
        <v>62.6533333333333</v>
      </c>
      <c r="E25" s="9" t="n">
        <v>1</v>
      </c>
      <c r="F25" s="10" t="n">
        <v>1</v>
      </c>
      <c r="G25" s="8" t="n">
        <f aca="false">(D25/F25)/12</f>
        <v>5.22111111111111</v>
      </c>
      <c r="H25" s="8" t="n">
        <f aca="false">G25/1</f>
        <v>5.22111111111111</v>
      </c>
      <c r="I25" s="11"/>
      <c r="J25" s="24"/>
    </row>
    <row r="26" customFormat="false" ht="14.05" hidden="false" customHeight="false" outlineLevel="0" collapsed="false">
      <c r="I26" s="11"/>
      <c r="J26" s="24"/>
    </row>
    <row r="27" customFormat="false" ht="17.4" hidden="false" customHeight="true" outlineLevel="0" collapsed="false">
      <c r="A27" s="21" t="s">
        <v>50</v>
      </c>
      <c r="B27" s="21"/>
      <c r="C27" s="21"/>
      <c r="D27" s="21"/>
      <c r="E27" s="21"/>
      <c r="F27" s="21"/>
      <c r="G27" s="21"/>
      <c r="H27" s="21"/>
      <c r="I27" s="4" t="s">
        <v>2</v>
      </c>
      <c r="J27" s="24"/>
    </row>
    <row r="28" customFormat="false" ht="15.25" hidden="false" customHeight="false" outlineLevel="0" collapsed="false">
      <c r="A28" s="5" t="s">
        <v>3</v>
      </c>
      <c r="B28" s="5" t="s">
        <v>4</v>
      </c>
      <c r="C28" s="5" t="s">
        <v>5</v>
      </c>
      <c r="D28" s="5" t="s">
        <v>6</v>
      </c>
      <c r="E28" s="5" t="s">
        <v>7</v>
      </c>
      <c r="F28" s="5" t="s">
        <v>8</v>
      </c>
      <c r="G28" s="5" t="s">
        <v>9</v>
      </c>
      <c r="H28" s="5" t="s">
        <v>10</v>
      </c>
      <c r="I28" s="7"/>
      <c r="J28" s="24"/>
    </row>
    <row r="29" customFormat="false" ht="15.25" hidden="false" customHeight="false" outlineLevel="0" collapsed="false">
      <c r="A29" s="8" t="n">
        <v>62.21</v>
      </c>
      <c r="B29" s="8" t="n">
        <v>47.41</v>
      </c>
      <c r="C29" s="8" t="n">
        <v>51.29</v>
      </c>
      <c r="D29" s="8" t="n">
        <f aca="false">(A29+B29+C29)/3</f>
        <v>53.6366666666667</v>
      </c>
      <c r="E29" s="9" t="n">
        <v>1</v>
      </c>
      <c r="F29" s="10" t="n">
        <v>1</v>
      </c>
      <c r="G29" s="8" t="n">
        <f aca="false">(D29/F29)/12</f>
        <v>4.46972222222222</v>
      </c>
      <c r="H29" s="8" t="n">
        <f aca="false">G29/1</f>
        <v>4.46972222222222</v>
      </c>
      <c r="I29" s="11"/>
      <c r="J29" s="24"/>
    </row>
    <row r="30" customFormat="false" ht="14.05" hidden="false" customHeight="false" outlineLevel="0" collapsed="false">
      <c r="I30" s="11"/>
      <c r="J30" s="24"/>
    </row>
    <row r="31" customFormat="false" ht="15.25" hidden="false" customHeight="false" outlineLevel="0" collapsed="false">
      <c r="A31" s="21" t="s">
        <v>51</v>
      </c>
      <c r="B31" s="21"/>
      <c r="C31" s="21"/>
      <c r="D31" s="21"/>
      <c r="E31" s="21"/>
      <c r="F31" s="21"/>
      <c r="G31" s="21"/>
      <c r="H31" s="21"/>
      <c r="I31" s="4" t="s">
        <v>2</v>
      </c>
      <c r="J31" s="24"/>
    </row>
    <row r="32" customFormat="false" ht="15.25" hidden="false" customHeight="false" outlineLevel="0" collapsed="false">
      <c r="A32" s="5" t="s">
        <v>3</v>
      </c>
      <c r="B32" s="5" t="s">
        <v>4</v>
      </c>
      <c r="C32" s="5" t="s">
        <v>5</v>
      </c>
      <c r="D32" s="5" t="s">
        <v>6</v>
      </c>
      <c r="E32" s="5" t="s">
        <v>7</v>
      </c>
      <c r="F32" s="5" t="s">
        <v>8</v>
      </c>
      <c r="G32" s="5" t="s">
        <v>9</v>
      </c>
      <c r="H32" s="5" t="s">
        <v>10</v>
      </c>
      <c r="I32" s="6"/>
      <c r="J32" s="24"/>
    </row>
    <row r="33" customFormat="false" ht="15.25" hidden="false" customHeight="false" outlineLevel="0" collapsed="false">
      <c r="A33" s="8" t="n">
        <v>33.9</v>
      </c>
      <c r="B33" s="8" t="n">
        <v>28.8</v>
      </c>
      <c r="C33" s="8" t="n">
        <v>34.9</v>
      </c>
      <c r="D33" s="8" t="n">
        <f aca="false">(A33+B33+C33)/3</f>
        <v>32.5333333333333</v>
      </c>
      <c r="E33" s="9" t="n">
        <v>1</v>
      </c>
      <c r="F33" s="28" t="n">
        <v>1</v>
      </c>
      <c r="G33" s="8" t="n">
        <f aca="false">(D33/F33)/12</f>
        <v>2.71111111111111</v>
      </c>
      <c r="H33" s="8" t="n">
        <f aca="false">G33/1</f>
        <v>2.71111111111111</v>
      </c>
      <c r="I33" s="11"/>
      <c r="J33" s="24"/>
    </row>
    <row r="34" customFormat="false" ht="14.05" hidden="false" customHeight="false" outlineLevel="0" collapsed="false">
      <c r="I34" s="11"/>
      <c r="J34" s="24"/>
    </row>
    <row r="35" customFormat="false" ht="15.25" hidden="false" customHeight="false" outlineLevel="0" collapsed="false">
      <c r="A35" s="21" t="s">
        <v>52</v>
      </c>
      <c r="B35" s="21"/>
      <c r="C35" s="21"/>
      <c r="D35" s="21"/>
      <c r="E35" s="21"/>
      <c r="F35" s="21"/>
      <c r="G35" s="21"/>
      <c r="H35" s="21"/>
      <c r="I35" s="4" t="s">
        <v>2</v>
      </c>
      <c r="J35" s="24"/>
    </row>
    <row r="36" customFormat="false" ht="15.25" hidden="false" customHeight="false" outlineLevel="0" collapsed="false">
      <c r="A36" s="5" t="s">
        <v>3</v>
      </c>
      <c r="B36" s="5" t="s">
        <v>4</v>
      </c>
      <c r="C36" s="5" t="s">
        <v>5</v>
      </c>
      <c r="D36" s="5" t="s">
        <v>6</v>
      </c>
      <c r="E36" s="5" t="s">
        <v>7</v>
      </c>
      <c r="F36" s="5" t="s">
        <v>8</v>
      </c>
      <c r="G36" s="5" t="s">
        <v>9</v>
      </c>
      <c r="H36" s="5" t="s">
        <v>9</v>
      </c>
      <c r="I36" s="7"/>
      <c r="J36" s="24"/>
    </row>
    <row r="37" customFormat="false" ht="15.25" hidden="false" customHeight="false" outlineLevel="0" collapsed="false">
      <c r="A37" s="8" t="n">
        <v>5.15</v>
      </c>
      <c r="B37" s="8" t="n">
        <v>5.22</v>
      </c>
      <c r="C37" s="8" t="n">
        <v>8.9</v>
      </c>
      <c r="D37" s="8" t="n">
        <f aca="false">(A37+B37+C37)/3</f>
        <v>6.42333333333334</v>
      </c>
      <c r="E37" s="9" t="n">
        <v>1</v>
      </c>
      <c r="F37" s="10" t="n">
        <v>1</v>
      </c>
      <c r="G37" s="8" t="n">
        <f aca="false">(D37/F37)/12</f>
        <v>0.535277777777778</v>
      </c>
      <c r="H37" s="8" t="n">
        <f aca="false">G37/1</f>
        <v>0.535277777777778</v>
      </c>
      <c r="I37" s="11"/>
      <c r="J37" s="24"/>
    </row>
    <row r="38" customFormat="false" ht="14.05" hidden="false" customHeight="false" outlineLevel="0" collapsed="false">
      <c r="I38" s="11"/>
      <c r="J38" s="24"/>
    </row>
    <row r="39" customFormat="false" ht="18.65" hidden="false" customHeight="true" outlineLevel="0" collapsed="false">
      <c r="A39" s="21" t="s">
        <v>53</v>
      </c>
      <c r="B39" s="21"/>
      <c r="C39" s="21"/>
      <c r="D39" s="21"/>
      <c r="E39" s="21"/>
      <c r="F39" s="21"/>
      <c r="G39" s="21"/>
      <c r="H39" s="21"/>
      <c r="I39" s="4" t="s">
        <v>2</v>
      </c>
      <c r="J39" s="24"/>
    </row>
    <row r="40" customFormat="false" ht="15.25" hidden="false" customHeight="false" outlineLevel="0" collapsed="false">
      <c r="A40" s="5" t="s">
        <v>3</v>
      </c>
      <c r="B40" s="5" t="s">
        <v>4</v>
      </c>
      <c r="C40" s="5" t="s">
        <v>5</v>
      </c>
      <c r="D40" s="5" t="s">
        <v>6</v>
      </c>
      <c r="E40" s="5" t="s">
        <v>7</v>
      </c>
      <c r="F40" s="5" t="s">
        <v>8</v>
      </c>
      <c r="G40" s="5" t="s">
        <v>9</v>
      </c>
      <c r="H40" s="5" t="s">
        <v>10</v>
      </c>
      <c r="I40" s="7"/>
      <c r="J40" s="24"/>
    </row>
    <row r="41" customFormat="false" ht="15.25" hidden="false" customHeight="false" outlineLevel="0" collapsed="false">
      <c r="A41" s="8" t="n">
        <v>11.5</v>
      </c>
      <c r="B41" s="8" t="n">
        <v>12.21</v>
      </c>
      <c r="C41" s="8" t="n">
        <v>11.3</v>
      </c>
      <c r="D41" s="8" t="n">
        <f aca="false">(A41+B41+C41)/3</f>
        <v>11.67</v>
      </c>
      <c r="E41" s="9" t="n">
        <v>1</v>
      </c>
      <c r="F41" s="10" t="n">
        <v>1</v>
      </c>
      <c r="G41" s="8" t="n">
        <f aca="false">(D41/F41)/12*2</f>
        <v>1.945</v>
      </c>
      <c r="H41" s="8" t="n">
        <f aca="false">G41/1</f>
        <v>1.945</v>
      </c>
      <c r="I41" s="11"/>
      <c r="J41" s="24"/>
    </row>
    <row r="42" customFormat="false" ht="14.05" hidden="false" customHeight="false" outlineLevel="0" collapsed="false">
      <c r="I42" s="11"/>
      <c r="J42" s="24"/>
    </row>
    <row r="43" customFormat="false" ht="19.9" hidden="false" customHeight="true" outlineLevel="0" collapsed="false">
      <c r="A43" s="21" t="s">
        <v>54</v>
      </c>
      <c r="B43" s="21"/>
      <c r="C43" s="21"/>
      <c r="D43" s="21"/>
      <c r="E43" s="21"/>
      <c r="F43" s="21"/>
      <c r="G43" s="21"/>
      <c r="H43" s="21"/>
      <c r="I43" s="4" t="s">
        <v>2</v>
      </c>
      <c r="J43" s="24"/>
    </row>
    <row r="44" customFormat="false" ht="15.25" hidden="false" customHeight="false" outlineLevel="0" collapsed="false">
      <c r="A44" s="5" t="s">
        <v>3</v>
      </c>
      <c r="B44" s="5" t="s">
        <v>4</v>
      </c>
      <c r="C44" s="5" t="s">
        <v>5</v>
      </c>
      <c r="D44" s="5" t="s">
        <v>6</v>
      </c>
      <c r="E44" s="5" t="s">
        <v>7</v>
      </c>
      <c r="F44" s="5" t="s">
        <v>8</v>
      </c>
      <c r="G44" s="5" t="s">
        <v>9</v>
      </c>
      <c r="H44" s="5" t="s">
        <v>10</v>
      </c>
      <c r="I44" s="6"/>
      <c r="J44" s="24"/>
    </row>
    <row r="45" customFormat="false" ht="15.25" hidden="false" customHeight="false" outlineLevel="0" collapsed="false">
      <c r="A45" s="8" t="n">
        <v>254</v>
      </c>
      <c r="B45" s="8" t="n">
        <v>180</v>
      </c>
      <c r="C45" s="8" t="n">
        <v>42.9</v>
      </c>
      <c r="D45" s="8" t="n">
        <f aca="false">(A45+B45+C45)/3</f>
        <v>158.966666666667</v>
      </c>
      <c r="E45" s="9" t="n">
        <v>1</v>
      </c>
      <c r="F45" s="10" t="n">
        <v>1</v>
      </c>
      <c r="G45" s="8" t="n">
        <f aca="false">(D45/F45)/12</f>
        <v>13.2472222222222</v>
      </c>
      <c r="H45" s="8" t="n">
        <f aca="false">G45/1</f>
        <v>13.2472222222222</v>
      </c>
      <c r="I45" s="11"/>
      <c r="J45" s="24"/>
    </row>
    <row r="46" customFormat="false" ht="15.25" hidden="false" customHeight="false" outlineLevel="0" collapsed="false">
      <c r="A46" s="8"/>
      <c r="B46" s="8"/>
      <c r="C46" s="8"/>
      <c r="D46" s="8"/>
      <c r="E46" s="9"/>
      <c r="F46" s="9"/>
      <c r="G46" s="8"/>
      <c r="H46" s="8"/>
      <c r="I46" s="11"/>
      <c r="J46" s="24"/>
    </row>
    <row r="47" customFormat="false" ht="15.25" hidden="false" customHeight="false" outlineLevel="0" collapsed="false">
      <c r="A47" s="21" t="s">
        <v>55</v>
      </c>
      <c r="B47" s="21"/>
      <c r="C47" s="21"/>
      <c r="D47" s="21"/>
      <c r="E47" s="21"/>
      <c r="F47" s="21"/>
      <c r="G47" s="21"/>
      <c r="H47" s="21"/>
      <c r="I47" s="4" t="s">
        <v>2</v>
      </c>
      <c r="J47" s="24"/>
    </row>
    <row r="48" customFormat="false" ht="15.25" hidden="false" customHeight="false" outlineLevel="0" collapsed="false">
      <c r="A48" s="5" t="s">
        <v>3</v>
      </c>
      <c r="B48" s="5" t="s">
        <v>4</v>
      </c>
      <c r="C48" s="5" t="s">
        <v>5</v>
      </c>
      <c r="D48" s="5" t="s">
        <v>6</v>
      </c>
      <c r="E48" s="5" t="s">
        <v>7</v>
      </c>
      <c r="F48" s="5" t="s">
        <v>8</v>
      </c>
      <c r="G48" s="5" t="s">
        <v>9</v>
      </c>
      <c r="H48" s="5" t="s">
        <v>10</v>
      </c>
      <c r="I48" s="7"/>
      <c r="J48" s="24"/>
    </row>
    <row r="49" customFormat="false" ht="15.25" hidden="false" customHeight="false" outlineLevel="0" collapsed="false">
      <c r="A49" s="8" t="n">
        <v>179.6</v>
      </c>
      <c r="B49" s="8" t="n">
        <v>136</v>
      </c>
      <c r="C49" s="8" t="n">
        <v>128.19</v>
      </c>
      <c r="D49" s="8" t="n">
        <f aca="false">(A49+B49+C49)/3</f>
        <v>147.93</v>
      </c>
      <c r="E49" s="9" t="n">
        <v>1</v>
      </c>
      <c r="F49" s="10" t="n">
        <v>1</v>
      </c>
      <c r="G49" s="8" t="n">
        <f aca="false">(D49/F49)/12</f>
        <v>12.3275</v>
      </c>
      <c r="H49" s="8" t="n">
        <f aca="false">G49/1</f>
        <v>12.3275</v>
      </c>
      <c r="I49" s="11"/>
      <c r="J49" s="24"/>
    </row>
    <row r="50" customFormat="false" ht="15.25" hidden="false" customHeight="false" outlineLevel="0" collapsed="false">
      <c r="A50" s="8"/>
      <c r="B50" s="8"/>
      <c r="C50" s="8"/>
      <c r="D50" s="8"/>
      <c r="E50" s="9"/>
      <c r="F50" s="9"/>
      <c r="G50" s="8"/>
      <c r="H50" s="8"/>
      <c r="I50" s="11"/>
      <c r="J50" s="24"/>
    </row>
    <row r="51" customFormat="false" ht="17.4" hidden="false" customHeight="true" outlineLevel="0" collapsed="false">
      <c r="A51" s="21" t="s">
        <v>56</v>
      </c>
      <c r="B51" s="21"/>
      <c r="C51" s="21"/>
      <c r="D51" s="21"/>
      <c r="E51" s="21"/>
      <c r="F51" s="21"/>
      <c r="G51" s="21"/>
      <c r="H51" s="21"/>
      <c r="I51" s="4" t="s">
        <v>2</v>
      </c>
      <c r="J51" s="24"/>
    </row>
    <row r="52" customFormat="false" ht="15.25" hidden="false" customHeight="false" outlineLevel="0" collapsed="false">
      <c r="A52" s="5" t="s">
        <v>3</v>
      </c>
      <c r="B52" s="5" t="s">
        <v>4</v>
      </c>
      <c r="C52" s="5" t="s">
        <v>5</v>
      </c>
      <c r="D52" s="5" t="s">
        <v>6</v>
      </c>
      <c r="E52" s="5" t="s">
        <v>7</v>
      </c>
      <c r="F52" s="5" t="s">
        <v>8</v>
      </c>
      <c r="G52" s="5" t="s">
        <v>9</v>
      </c>
      <c r="H52" s="5" t="s">
        <v>10</v>
      </c>
      <c r="I52" s="7"/>
      <c r="J52" s="24"/>
    </row>
    <row r="53" customFormat="false" ht="15.25" hidden="false" customHeight="false" outlineLevel="0" collapsed="false">
      <c r="A53" s="8" t="n">
        <v>192.33</v>
      </c>
      <c r="B53" s="8" t="n">
        <v>89.79</v>
      </c>
      <c r="C53" s="8" t="n">
        <v>149</v>
      </c>
      <c r="D53" s="8" t="n">
        <f aca="false">(A53+B53+C53)/3</f>
        <v>143.706666666667</v>
      </c>
      <c r="E53" s="9" t="n">
        <v>1</v>
      </c>
      <c r="F53" s="10" t="n">
        <v>1</v>
      </c>
      <c r="G53" s="8" t="n">
        <f aca="false">(D53/F53)/12</f>
        <v>11.9755555555556</v>
      </c>
      <c r="H53" s="8" t="n">
        <f aca="false">G53/1</f>
        <v>11.9755555555556</v>
      </c>
      <c r="I53" s="11"/>
      <c r="J53" s="24"/>
    </row>
    <row r="54" customFormat="false" ht="15.25" hidden="false" customHeight="false" outlineLevel="0" collapsed="false">
      <c r="A54" s="8"/>
      <c r="B54" s="8"/>
      <c r="C54" s="8"/>
      <c r="D54" s="8"/>
      <c r="E54" s="9"/>
      <c r="F54" s="9"/>
      <c r="G54" s="8"/>
      <c r="H54" s="8"/>
      <c r="I54" s="11"/>
      <c r="J54" s="24"/>
    </row>
    <row r="55" customFormat="false" ht="15.25" hidden="false" customHeight="false" outlineLevel="0" collapsed="false">
      <c r="A55" s="21" t="s">
        <v>17</v>
      </c>
      <c r="B55" s="21"/>
      <c r="C55" s="21"/>
      <c r="D55" s="21"/>
      <c r="E55" s="21"/>
      <c r="F55" s="21"/>
      <c r="G55" s="21"/>
      <c r="H55" s="21"/>
      <c r="I55" s="4" t="s">
        <v>2</v>
      </c>
      <c r="J55" s="24"/>
    </row>
    <row r="56" customFormat="false" ht="15.25" hidden="false" customHeight="false" outlineLevel="0" collapsed="false">
      <c r="A56" s="5" t="s">
        <v>3</v>
      </c>
      <c r="B56" s="5" t="s">
        <v>4</v>
      </c>
      <c r="C56" s="5" t="s">
        <v>5</v>
      </c>
      <c r="D56" s="5" t="s">
        <v>6</v>
      </c>
      <c r="E56" s="5" t="s">
        <v>7</v>
      </c>
      <c r="F56" s="5" t="s">
        <v>8</v>
      </c>
      <c r="G56" s="5" t="s">
        <v>9</v>
      </c>
      <c r="H56" s="5" t="s">
        <v>10</v>
      </c>
      <c r="I56" s="6"/>
      <c r="J56" s="24"/>
    </row>
    <row r="57" customFormat="false" ht="15.25" hidden="false" customHeight="false" outlineLevel="0" collapsed="false">
      <c r="A57" s="8" t="n">
        <v>35.56</v>
      </c>
      <c r="B57" s="8" t="n">
        <v>37.9</v>
      </c>
      <c r="C57" s="8" t="n">
        <v>35.5</v>
      </c>
      <c r="D57" s="8" t="n">
        <f aca="false">(A57+B57+C57)/3</f>
        <v>36.32</v>
      </c>
      <c r="E57" s="9" t="n">
        <v>1</v>
      </c>
      <c r="F57" s="10" t="n">
        <v>1</v>
      </c>
      <c r="G57" s="8" t="n">
        <f aca="false">(D57/F57)/12*3</f>
        <v>9.08</v>
      </c>
      <c r="H57" s="8" t="n">
        <f aca="false">G57/1</f>
        <v>9.08</v>
      </c>
      <c r="I57" s="11"/>
      <c r="J57" s="24"/>
    </row>
    <row r="58" customFormat="false" ht="15.25" hidden="false" customHeight="false" outlineLevel="0" collapsed="false">
      <c r="A58" s="8"/>
      <c r="B58" s="8"/>
      <c r="C58" s="8"/>
      <c r="D58" s="8"/>
      <c r="E58" s="9"/>
      <c r="F58" s="9"/>
      <c r="G58" s="8"/>
      <c r="H58" s="8"/>
      <c r="I58" s="11"/>
      <c r="J58" s="24"/>
    </row>
    <row r="59" customFormat="false" ht="21.1" hidden="false" customHeight="true" outlineLevel="0" collapsed="false">
      <c r="A59" s="21" t="s">
        <v>35</v>
      </c>
      <c r="B59" s="21"/>
      <c r="C59" s="21"/>
      <c r="D59" s="21"/>
      <c r="E59" s="21"/>
      <c r="F59" s="21"/>
      <c r="G59" s="21"/>
      <c r="H59" s="21"/>
      <c r="I59" s="4" t="s">
        <v>2</v>
      </c>
      <c r="J59" s="24"/>
    </row>
    <row r="60" customFormat="false" ht="15.25" hidden="false" customHeight="false" outlineLevel="0" collapsed="false">
      <c r="A60" s="5" t="s">
        <v>3</v>
      </c>
      <c r="B60" s="5" t="s">
        <v>4</v>
      </c>
      <c r="C60" s="5" t="s">
        <v>5</v>
      </c>
      <c r="D60" s="5" t="s">
        <v>6</v>
      </c>
      <c r="E60" s="5" t="s">
        <v>7</v>
      </c>
      <c r="F60" s="5" t="s">
        <v>8</v>
      </c>
      <c r="G60" s="5" t="s">
        <v>9</v>
      </c>
      <c r="H60" s="5" t="s">
        <v>10</v>
      </c>
      <c r="I60" s="7"/>
      <c r="J60" s="24"/>
    </row>
    <row r="61" customFormat="false" ht="15.25" hidden="false" customHeight="false" outlineLevel="0" collapsed="false">
      <c r="A61" s="8" t="n">
        <f aca="false">29.99+35.9</f>
        <v>65.89</v>
      </c>
      <c r="B61" s="8" t="n">
        <f aca="false">35.99+89</f>
        <v>124.99</v>
      </c>
      <c r="C61" s="8" t="n">
        <f aca="false">23.2+60</f>
        <v>83.2</v>
      </c>
      <c r="D61" s="8" t="n">
        <f aca="false">(A61+B61+C61)/6</f>
        <v>45.68</v>
      </c>
      <c r="E61" s="9" t="n">
        <v>1</v>
      </c>
      <c r="F61" s="10" t="n">
        <v>1</v>
      </c>
      <c r="G61" s="8" t="n">
        <f aca="false">(D61/F61)/12*6</f>
        <v>22.84</v>
      </c>
      <c r="H61" s="8" t="n">
        <f aca="false">G61/1</f>
        <v>22.84</v>
      </c>
      <c r="I61" s="11"/>
      <c r="J61" s="24"/>
    </row>
    <row r="62" customFormat="false" ht="15.25" hidden="false" customHeight="false" outlineLevel="0" collapsed="false">
      <c r="A62" s="8"/>
      <c r="B62" s="8"/>
      <c r="C62" s="8"/>
      <c r="D62" s="8"/>
      <c r="E62" s="9"/>
      <c r="F62" s="9"/>
      <c r="G62" s="8"/>
      <c r="H62" s="8"/>
      <c r="I62" s="11"/>
      <c r="J62" s="24"/>
    </row>
    <row r="63" customFormat="false" ht="18.65" hidden="false" customHeight="true" outlineLevel="0" collapsed="false">
      <c r="A63" s="21" t="s">
        <v>57</v>
      </c>
      <c r="B63" s="21"/>
      <c r="C63" s="21"/>
      <c r="D63" s="21"/>
      <c r="E63" s="21"/>
      <c r="F63" s="21"/>
      <c r="G63" s="21"/>
      <c r="H63" s="21"/>
      <c r="I63" s="4" t="s">
        <v>2</v>
      </c>
      <c r="J63" s="24"/>
    </row>
    <row r="64" customFormat="false" ht="15" hidden="false" customHeight="false" outlineLevel="0" collapsed="false">
      <c r="A64" s="5" t="s">
        <v>3</v>
      </c>
      <c r="B64" s="5" t="s">
        <v>4</v>
      </c>
      <c r="C64" s="5" t="s">
        <v>5</v>
      </c>
      <c r="D64" s="5" t="s">
        <v>6</v>
      </c>
      <c r="E64" s="5" t="s">
        <v>7</v>
      </c>
      <c r="F64" s="5" t="s">
        <v>8</v>
      </c>
      <c r="G64" s="5" t="s">
        <v>9</v>
      </c>
      <c r="H64" s="5" t="s">
        <v>10</v>
      </c>
      <c r="I64" s="7"/>
      <c r="J64" s="24"/>
    </row>
    <row r="65" customFormat="false" ht="15" hidden="false" customHeight="false" outlineLevel="0" collapsed="false">
      <c r="A65" s="8" t="n">
        <v>94.9</v>
      </c>
      <c r="B65" s="8" t="n">
        <v>49.9</v>
      </c>
      <c r="C65" s="8" t="n">
        <v>78</v>
      </c>
      <c r="D65" s="8" t="n">
        <f aca="false">(A65+B65+C65)/3</f>
        <v>74.2666666666667</v>
      </c>
      <c r="E65" s="9" t="n">
        <v>1</v>
      </c>
      <c r="F65" s="10" t="n">
        <v>1</v>
      </c>
      <c r="G65" s="8" t="n">
        <f aca="false">(D65/F65)/12*3</f>
        <v>18.5666666666667</v>
      </c>
      <c r="H65" s="8" t="n">
        <f aca="false">G65/1</f>
        <v>18.5666666666667</v>
      </c>
      <c r="I65" s="11"/>
      <c r="J65" s="24"/>
    </row>
    <row r="66" customFormat="false" ht="15" hidden="false" customHeight="false" outlineLevel="0" collapsed="false">
      <c r="A66" s="8"/>
      <c r="B66" s="8"/>
      <c r="C66" s="8"/>
      <c r="D66" s="8"/>
      <c r="E66" s="9"/>
      <c r="F66" s="10"/>
      <c r="G66" s="8"/>
      <c r="H66" s="8"/>
      <c r="I66" s="11"/>
      <c r="J66" s="24"/>
    </row>
    <row r="67" customFormat="false" ht="15" hidden="false" customHeight="false" outlineLevel="0" collapsed="false">
      <c r="A67" s="3" t="s">
        <v>20</v>
      </c>
      <c r="B67" s="3"/>
      <c r="C67" s="3"/>
      <c r="D67" s="3"/>
      <c r="E67" s="3"/>
      <c r="F67" s="3"/>
      <c r="G67" s="3"/>
      <c r="H67" s="3"/>
      <c r="I67" s="4" t="s">
        <v>2</v>
      </c>
      <c r="J67" s="24"/>
    </row>
    <row r="68" customFormat="false" ht="15" hidden="false" customHeight="false" outlineLevel="0" collapsed="false">
      <c r="A68" s="5" t="s">
        <v>3</v>
      </c>
      <c r="B68" s="5" t="s">
        <v>4</v>
      </c>
      <c r="C68" s="5" t="s">
        <v>5</v>
      </c>
      <c r="D68" s="5" t="s">
        <v>6</v>
      </c>
      <c r="E68" s="5" t="s">
        <v>7</v>
      </c>
      <c r="F68" s="6" t="s">
        <v>8</v>
      </c>
      <c r="G68" s="5" t="s">
        <v>9</v>
      </c>
      <c r="H68" s="5" t="s">
        <v>10</v>
      </c>
      <c r="I68" s="7"/>
      <c r="J68" s="24"/>
    </row>
    <row r="69" customFormat="false" ht="15" hidden="false" customHeight="false" outlineLevel="0" collapsed="false">
      <c r="A69" s="8" t="n">
        <v>4.7</v>
      </c>
      <c r="B69" s="8" t="n">
        <v>4.1</v>
      </c>
      <c r="C69" s="8" t="n">
        <v>3.4</v>
      </c>
      <c r="D69" s="8" t="n">
        <f aca="false">(A69+B69+C69)/3</f>
        <v>4.06666666666667</v>
      </c>
      <c r="E69" s="9" t="n">
        <v>1</v>
      </c>
      <c r="F69" s="10" t="n">
        <v>1</v>
      </c>
      <c r="G69" s="8" t="n">
        <f aca="false">(D69/F69)/12</f>
        <v>0.338888888888889</v>
      </c>
      <c r="H69" s="8" t="n">
        <f aca="false">G69/1</f>
        <v>0.338888888888889</v>
      </c>
      <c r="I69" s="11"/>
      <c r="J69" s="24"/>
    </row>
    <row r="70" customFormat="false" ht="15" hidden="false" customHeight="false" outlineLevel="0" collapsed="false">
      <c r="A70" s="8"/>
      <c r="B70" s="8"/>
      <c r="C70" s="8"/>
      <c r="D70" s="8"/>
      <c r="E70" s="9"/>
      <c r="F70" s="10"/>
      <c r="G70" s="8"/>
      <c r="H70" s="8"/>
      <c r="I70" s="11"/>
      <c r="J70" s="24"/>
    </row>
    <row r="71" customFormat="false" ht="15" hidden="false" customHeight="false" outlineLevel="0" collapsed="false">
      <c r="A71" s="3" t="s">
        <v>21</v>
      </c>
      <c r="B71" s="3"/>
      <c r="C71" s="3"/>
      <c r="D71" s="3"/>
      <c r="E71" s="3"/>
      <c r="F71" s="3"/>
      <c r="G71" s="3"/>
      <c r="H71" s="3"/>
      <c r="I71" s="4" t="s">
        <v>2</v>
      </c>
      <c r="J71" s="24"/>
    </row>
    <row r="72" customFormat="false" ht="15" hidden="false" customHeight="false" outlineLevel="0" collapsed="false">
      <c r="A72" s="5" t="s">
        <v>3</v>
      </c>
      <c r="B72" s="5" t="s">
        <v>4</v>
      </c>
      <c r="C72" s="5" t="s">
        <v>5</v>
      </c>
      <c r="D72" s="5" t="s">
        <v>6</v>
      </c>
      <c r="E72" s="5" t="s">
        <v>7</v>
      </c>
      <c r="F72" s="6" t="s">
        <v>8</v>
      </c>
      <c r="G72" s="5" t="s">
        <v>9</v>
      </c>
      <c r="H72" s="5" t="s">
        <v>10</v>
      </c>
      <c r="I72" s="7"/>
      <c r="J72" s="24"/>
    </row>
    <row r="73" customFormat="false" ht="15" hidden="false" customHeight="false" outlineLevel="0" collapsed="false">
      <c r="A73" s="8" t="n">
        <v>1.3</v>
      </c>
      <c r="B73" s="8" t="n">
        <v>1.59</v>
      </c>
      <c r="C73" s="8" t="n">
        <v>1.88</v>
      </c>
      <c r="D73" s="8" t="n">
        <f aca="false">(A73+B73+C73)/3</f>
        <v>1.59</v>
      </c>
      <c r="E73" s="9" t="n">
        <v>1</v>
      </c>
      <c r="F73" s="10" t="n">
        <v>1</v>
      </c>
      <c r="G73" s="8" t="n">
        <f aca="false">(D73/F73)/12</f>
        <v>0.1325</v>
      </c>
      <c r="H73" s="8" t="n">
        <f aca="false">G73/1</f>
        <v>0.1325</v>
      </c>
      <c r="I73" s="11"/>
      <c r="J73" s="24"/>
    </row>
    <row r="74" customFormat="false" ht="15" hidden="false" customHeight="false" outlineLevel="0" collapsed="false">
      <c r="A74" s="8"/>
      <c r="B74" s="8"/>
      <c r="C74" s="8"/>
      <c r="D74" s="8"/>
      <c r="E74" s="9"/>
      <c r="F74" s="10"/>
      <c r="G74" s="8"/>
      <c r="H74" s="8"/>
      <c r="I74" s="11"/>
      <c r="J74" s="24"/>
    </row>
    <row r="75" customFormat="false" ht="15" hidden="false" customHeight="false" outlineLevel="0" collapsed="false">
      <c r="A75" s="3" t="s">
        <v>22</v>
      </c>
      <c r="B75" s="3"/>
      <c r="C75" s="3"/>
      <c r="D75" s="3"/>
      <c r="E75" s="3"/>
      <c r="F75" s="3"/>
      <c r="G75" s="3"/>
      <c r="H75" s="3"/>
      <c r="I75" s="4" t="s">
        <v>2</v>
      </c>
      <c r="J75" s="24"/>
    </row>
    <row r="76" customFormat="false" ht="15" hidden="false" customHeight="false" outlineLevel="0" collapsed="false">
      <c r="A76" s="5" t="s">
        <v>3</v>
      </c>
      <c r="B76" s="5" t="s">
        <v>4</v>
      </c>
      <c r="C76" s="5" t="s">
        <v>5</v>
      </c>
      <c r="D76" s="5" t="s">
        <v>6</v>
      </c>
      <c r="E76" s="5" t="s">
        <v>7</v>
      </c>
      <c r="F76" s="6" t="s">
        <v>8</v>
      </c>
      <c r="G76" s="5" t="s">
        <v>9</v>
      </c>
      <c r="H76" s="5" t="s">
        <v>10</v>
      </c>
      <c r="I76" s="6"/>
      <c r="J76" s="24"/>
    </row>
    <row r="77" customFormat="false" ht="15" hidden="false" customHeight="false" outlineLevel="0" collapsed="false">
      <c r="A77" s="8" t="n">
        <v>1499</v>
      </c>
      <c r="B77" s="8" t="n">
        <v>1199</v>
      </c>
      <c r="C77" s="8" t="n">
        <v>1299.9</v>
      </c>
      <c r="D77" s="8" t="n">
        <f aca="false">(A77+B77+C77)/3</f>
        <v>1332.63333333333</v>
      </c>
      <c r="E77" s="9" t="n">
        <v>0.1</v>
      </c>
      <c r="F77" s="10" t="n">
        <v>10</v>
      </c>
      <c r="G77" s="8" t="n">
        <f aca="false">(D77/F77)/12*4</f>
        <v>44.4211111111111</v>
      </c>
      <c r="H77" s="8" t="n">
        <f aca="false">G77/114</f>
        <v>0.389658869395712</v>
      </c>
      <c r="I77" s="11"/>
      <c r="J77" s="24"/>
    </row>
    <row r="78" customFormat="false" ht="15" hidden="false" customHeight="false" outlineLevel="0" collapsed="false">
      <c r="A78" s="8"/>
      <c r="B78" s="8"/>
      <c r="C78" s="8"/>
      <c r="D78" s="8"/>
      <c r="E78" s="9"/>
      <c r="F78" s="10"/>
      <c r="G78" s="8"/>
      <c r="H78" s="8"/>
      <c r="I78" s="11"/>
      <c r="J78" s="24"/>
    </row>
    <row r="79" customFormat="false" ht="15" hidden="false" customHeight="false" outlineLevel="0" collapsed="false">
      <c r="A79" s="3" t="s">
        <v>58</v>
      </c>
      <c r="B79" s="3"/>
      <c r="C79" s="3"/>
      <c r="D79" s="3"/>
      <c r="E79" s="3"/>
      <c r="F79" s="3"/>
      <c r="G79" s="3"/>
      <c r="H79" s="3"/>
      <c r="I79" s="4" t="s">
        <v>2</v>
      </c>
      <c r="J79" s="24"/>
    </row>
    <row r="80" customFormat="false" ht="15" hidden="false" customHeight="false" outlineLevel="0" collapsed="false">
      <c r="A80" s="5" t="s">
        <v>3</v>
      </c>
      <c r="B80" s="5" t="s">
        <v>4</v>
      </c>
      <c r="C80" s="5" t="s">
        <v>5</v>
      </c>
      <c r="D80" s="5" t="s">
        <v>6</v>
      </c>
      <c r="E80" s="5" t="s">
        <v>7</v>
      </c>
      <c r="F80" s="6" t="s">
        <v>8</v>
      </c>
      <c r="G80" s="5" t="s">
        <v>9</v>
      </c>
      <c r="H80" s="5" t="s">
        <v>10</v>
      </c>
      <c r="I80" s="6"/>
      <c r="J80" s="24"/>
    </row>
    <row r="81" customFormat="false" ht="15" hidden="false" customHeight="false" outlineLevel="0" collapsed="false">
      <c r="A81" s="8" t="n">
        <v>92.99</v>
      </c>
      <c r="B81" s="8" t="n">
        <v>82.15</v>
      </c>
      <c r="C81" s="8" t="n">
        <v>98.9</v>
      </c>
      <c r="D81" s="8" t="n">
        <f aca="false">(A81+B81+C81)/3</f>
        <v>91.3466666666666</v>
      </c>
      <c r="E81" s="9" t="n">
        <v>0.2</v>
      </c>
      <c r="F81" s="10" t="n">
        <v>5</v>
      </c>
      <c r="G81" s="8" t="n">
        <f aca="false">(D81/F81)/12</f>
        <v>1.52244444444444</v>
      </c>
      <c r="H81" s="8" t="n">
        <f aca="false">G81/1</f>
        <v>1.52244444444444</v>
      </c>
      <c r="I81" s="11"/>
      <c r="J81" s="24"/>
    </row>
    <row r="82" customFormat="false" ht="15" hidden="false" customHeight="false" outlineLevel="0" collapsed="false">
      <c r="A82" s="8"/>
      <c r="B82" s="8"/>
      <c r="C82" s="8"/>
      <c r="D82" s="8"/>
      <c r="E82" s="9"/>
      <c r="F82" s="10"/>
      <c r="G82" s="8"/>
      <c r="H82" s="8"/>
      <c r="I82" s="11"/>
      <c r="J82" s="24"/>
    </row>
    <row r="83" customFormat="false" ht="15" hidden="false" customHeight="false" outlineLevel="0" collapsed="false">
      <c r="A83" s="3" t="s">
        <v>59</v>
      </c>
      <c r="B83" s="3"/>
      <c r="C83" s="3"/>
      <c r="D83" s="3"/>
      <c r="E83" s="3"/>
      <c r="F83" s="3"/>
      <c r="G83" s="3"/>
      <c r="H83" s="3"/>
      <c r="I83" s="4" t="s">
        <v>2</v>
      </c>
      <c r="J83" s="24"/>
    </row>
    <row r="84" customFormat="false" ht="15" hidden="false" customHeight="false" outlineLevel="0" collapsed="false">
      <c r="A84" s="5" t="s">
        <v>3</v>
      </c>
      <c r="B84" s="5" t="s">
        <v>4</v>
      </c>
      <c r="C84" s="5" t="s">
        <v>5</v>
      </c>
      <c r="D84" s="5" t="s">
        <v>6</v>
      </c>
      <c r="E84" s="5" t="s">
        <v>7</v>
      </c>
      <c r="F84" s="6" t="s">
        <v>8</v>
      </c>
      <c r="G84" s="5" t="s">
        <v>9</v>
      </c>
      <c r="H84" s="5" t="s">
        <v>10</v>
      </c>
      <c r="I84" s="6"/>
      <c r="J84" s="24"/>
    </row>
    <row r="85" customFormat="false" ht="15" hidden="false" customHeight="false" outlineLevel="0" collapsed="false">
      <c r="A85" s="8" t="n">
        <v>39.99</v>
      </c>
      <c r="B85" s="8" t="n">
        <v>39.99</v>
      </c>
      <c r="C85" s="8" t="n">
        <v>34.9</v>
      </c>
      <c r="D85" s="8" t="n">
        <f aca="false">(A85+B85+C85)/3</f>
        <v>38.2933333333333</v>
      </c>
      <c r="E85" s="9" t="n">
        <v>1</v>
      </c>
      <c r="F85" s="10" t="n">
        <v>0</v>
      </c>
      <c r="G85" s="8" t="n">
        <f aca="false">D85</f>
        <v>38.2933333333333</v>
      </c>
      <c r="H85" s="8" t="n">
        <f aca="false">G85/1</f>
        <v>38.2933333333333</v>
      </c>
      <c r="I85" s="11"/>
      <c r="J85" s="24"/>
    </row>
    <row r="86" customFormat="false" ht="15" hidden="false" customHeight="false" outlineLevel="0" collapsed="false">
      <c r="A86" s="8"/>
      <c r="B86" s="8"/>
      <c r="C86" s="8"/>
      <c r="D86" s="8"/>
      <c r="E86" s="9"/>
      <c r="F86" s="10"/>
      <c r="G86" s="8"/>
      <c r="H86" s="8"/>
      <c r="I86" s="11"/>
      <c r="J86" s="24"/>
    </row>
    <row r="87" customFormat="false" ht="15" hidden="false" customHeight="false" outlineLevel="0" collapsed="false">
      <c r="A87" s="19" t="s">
        <v>38</v>
      </c>
      <c r="B87" s="19"/>
      <c r="C87" s="19"/>
      <c r="D87" s="19"/>
      <c r="E87" s="19"/>
      <c r="F87" s="19"/>
      <c r="G87" s="20" t="n">
        <f aca="false">(G5+G9+G17+G21+G25+G29+G33+G37+G41+G45+G49+G53+G57+G61+G65+G69+G73+G77+G81)</f>
        <v>400.794388888889</v>
      </c>
      <c r="H87" s="20" t="n">
        <f aca="false">(H5+H9+H17+H21+H25+H29+H33+H37+H41+H45+H49+H53+H57+H61+H65+H69+H73+H77+H81)</f>
        <v>356.762936647173</v>
      </c>
    </row>
    <row r="88" customFormat="false" ht="13.8" hidden="false" customHeight="false" outlineLevel="0" collapsed="false"/>
    <row r="89" customFormat="false" ht="15" hidden="false" customHeight="false" outlineLevel="0" collapsed="false">
      <c r="A89" s="15" t="s">
        <v>42</v>
      </c>
      <c r="B89" s="15"/>
      <c r="C89" s="15"/>
      <c r="D89" s="15"/>
      <c r="E89" s="15"/>
      <c r="F89" s="15"/>
      <c r="G89" s="16" t="n">
        <f aca="false">(G5+G9+G77+G81)</f>
        <v>290.508555555556</v>
      </c>
      <c r="H89" s="16" t="n">
        <f aca="false">(H5+H9+H77+H81)</f>
        <v>246.47710331384</v>
      </c>
    </row>
    <row r="90" customFormat="false" ht="13.8" hidden="false" customHeight="false" outlineLevel="0" collapsed="false"/>
    <row r="91" customFormat="false" ht="15" hidden="false" customHeight="false" outlineLevel="0" collapsed="false">
      <c r="A91" s="17" t="s">
        <v>25</v>
      </c>
      <c r="B91" s="17"/>
      <c r="C91" s="17"/>
      <c r="D91" s="17"/>
      <c r="E91" s="17"/>
      <c r="F91" s="17"/>
      <c r="G91" s="18" t="n">
        <f aca="false">(G17+G21+G25+G29+G33+G37+G41+G45+G49+G53)</f>
        <v>59.3277777777778</v>
      </c>
      <c r="H91" s="18" t="n">
        <f aca="false">(H17+H21+H25+H29+H33+H37+H41+H45+H49+H53)</f>
        <v>59.3277777777778</v>
      </c>
    </row>
    <row r="92" customFormat="false" ht="13.8" hidden="false" customHeight="false" outlineLevel="0" collapsed="false"/>
    <row r="93" s="19" customFormat="true" ht="15" hidden="false" customHeight="false" outlineLevel="0" collapsed="false">
      <c r="A93" s="19" t="s">
        <v>26</v>
      </c>
      <c r="G93" s="20" t="n">
        <f aca="false">(G57+G61+G65+G69+G73)</f>
        <v>50.9580555555556</v>
      </c>
      <c r="H93" s="20" t="n">
        <f aca="false">(H57+H61+H65+H69+H73)</f>
        <v>50.9580555555556</v>
      </c>
      <c r="I93" s="29"/>
      <c r="J93" s="29"/>
      <c r="K93" s="29"/>
      <c r="L93" s="29"/>
      <c r="M93" s="29"/>
      <c r="N93" s="29"/>
      <c r="O93" s="30"/>
      <c r="P93" s="30"/>
      <c r="Q93" s="29"/>
      <c r="R93" s="29"/>
      <c r="S93" s="29"/>
      <c r="T93" s="29"/>
      <c r="U93" s="29"/>
      <c r="V93" s="29"/>
      <c r="W93" s="30"/>
      <c r="X93" s="30"/>
      <c r="Y93" s="29"/>
      <c r="Z93" s="29"/>
      <c r="AA93" s="29"/>
      <c r="AB93" s="29"/>
      <c r="AC93" s="29"/>
      <c r="AD93" s="29"/>
      <c r="AE93" s="30"/>
      <c r="AF93" s="30"/>
      <c r="AG93" s="29"/>
      <c r="AH93" s="29"/>
      <c r="AI93" s="29"/>
      <c r="AJ93" s="29"/>
      <c r="AK93" s="29"/>
      <c r="AL93" s="29"/>
      <c r="AM93" s="30"/>
      <c r="AN93" s="30"/>
      <c r="AO93" s="29"/>
      <c r="AP93" s="29"/>
      <c r="AQ93" s="29"/>
      <c r="AR93" s="29"/>
      <c r="AS93" s="29"/>
      <c r="AT93" s="29"/>
      <c r="AU93" s="30"/>
      <c r="AV93" s="30"/>
      <c r="AW93" s="29"/>
      <c r="AX93" s="29"/>
      <c r="AY93" s="29"/>
      <c r="AZ93" s="29"/>
      <c r="BA93" s="29"/>
      <c r="BB93" s="29"/>
      <c r="BC93" s="30"/>
      <c r="BD93" s="30"/>
      <c r="BE93" s="29"/>
      <c r="BF93" s="29"/>
      <c r="BG93" s="29"/>
      <c r="BH93" s="29"/>
      <c r="BI93" s="29"/>
      <c r="BK93" s="20"/>
      <c r="BL93" s="20"/>
      <c r="BS93" s="20"/>
      <c r="BT93" s="20"/>
      <c r="CA93" s="20"/>
      <c r="CB93" s="20"/>
      <c r="CI93" s="20"/>
      <c r="CJ93" s="20"/>
      <c r="CQ93" s="20"/>
      <c r="CR93" s="20"/>
      <c r="CY93" s="20"/>
      <c r="CZ93" s="20"/>
      <c r="DG93" s="20"/>
      <c r="DH93" s="20"/>
      <c r="DO93" s="20"/>
      <c r="DP93" s="20"/>
      <c r="DW93" s="20"/>
      <c r="DX93" s="20"/>
      <c r="EE93" s="20"/>
      <c r="EF93" s="20"/>
      <c r="EM93" s="20"/>
      <c r="EN93" s="20"/>
      <c r="EU93" s="20"/>
      <c r="EV93" s="20"/>
      <c r="FC93" s="20"/>
      <c r="FD93" s="20"/>
      <c r="FK93" s="20"/>
      <c r="FL93" s="20"/>
      <c r="FS93" s="20"/>
      <c r="FT93" s="20"/>
      <c r="GA93" s="20"/>
      <c r="GB93" s="20"/>
      <c r="GI93" s="20"/>
      <c r="GJ93" s="20"/>
      <c r="GQ93" s="20"/>
      <c r="GR93" s="20"/>
      <c r="GY93" s="20"/>
      <c r="GZ93" s="20"/>
      <c r="HG93" s="20"/>
      <c r="HH93" s="20"/>
      <c r="HO93" s="20"/>
      <c r="HP93" s="20"/>
      <c r="HW93" s="20"/>
      <c r="HX93" s="20"/>
      <c r="IE93" s="20"/>
      <c r="IF93" s="20"/>
      <c r="IM93" s="20"/>
      <c r="IN93" s="20"/>
      <c r="IU93" s="20"/>
      <c r="IV93" s="20"/>
      <c r="JC93" s="20"/>
      <c r="JD93" s="20"/>
      <c r="JK93" s="20"/>
      <c r="JL93" s="20"/>
      <c r="JS93" s="20"/>
      <c r="JT93" s="20"/>
      <c r="KA93" s="20"/>
      <c r="KB93" s="20"/>
      <c r="KI93" s="20"/>
      <c r="KJ93" s="20"/>
      <c r="KQ93" s="20"/>
      <c r="KR93" s="20"/>
      <c r="KY93" s="20"/>
      <c r="KZ93" s="20"/>
      <c r="LG93" s="20"/>
      <c r="LH93" s="20"/>
      <c r="LO93" s="20"/>
      <c r="LP93" s="20"/>
      <c r="LW93" s="20"/>
      <c r="LX93" s="20"/>
      <c r="ME93" s="20"/>
      <c r="MF93" s="20"/>
      <c r="MM93" s="20"/>
      <c r="MN93" s="20"/>
      <c r="MU93" s="20"/>
      <c r="MV93" s="20"/>
      <c r="NC93" s="20"/>
      <c r="ND93" s="20"/>
      <c r="NK93" s="20"/>
      <c r="NL93" s="20"/>
      <c r="NS93" s="20"/>
      <c r="NT93" s="20"/>
      <c r="OA93" s="20"/>
      <c r="OB93" s="20"/>
      <c r="OI93" s="20"/>
      <c r="OJ93" s="20"/>
      <c r="OQ93" s="20"/>
      <c r="OR93" s="20"/>
      <c r="OY93" s="20"/>
      <c r="OZ93" s="20"/>
      <c r="PG93" s="20"/>
      <c r="PH93" s="20"/>
      <c r="PO93" s="20"/>
      <c r="PP93" s="20"/>
      <c r="PW93" s="20"/>
      <c r="PX93" s="20"/>
      <c r="QE93" s="20"/>
      <c r="QF93" s="20"/>
      <c r="QM93" s="20"/>
      <c r="QN93" s="20"/>
      <c r="QU93" s="20"/>
      <c r="QV93" s="20"/>
      <c r="RC93" s="20"/>
      <c r="RD93" s="20"/>
      <c r="RK93" s="20"/>
      <c r="RL93" s="20"/>
      <c r="RS93" s="20"/>
      <c r="RT93" s="20"/>
      <c r="SA93" s="20"/>
      <c r="SB93" s="20"/>
      <c r="SI93" s="20"/>
      <c r="SJ93" s="20"/>
      <c r="SQ93" s="20"/>
      <c r="SR93" s="20"/>
      <c r="SY93" s="20"/>
      <c r="SZ93" s="20"/>
      <c r="TG93" s="20"/>
      <c r="TH93" s="20"/>
      <c r="TO93" s="20"/>
      <c r="TP93" s="20"/>
      <c r="TW93" s="20"/>
      <c r="TX93" s="20"/>
      <c r="UE93" s="20"/>
      <c r="UF93" s="20"/>
      <c r="UM93" s="20"/>
      <c r="UN93" s="20"/>
      <c r="UU93" s="20"/>
      <c r="UV93" s="20"/>
      <c r="VC93" s="20"/>
      <c r="VD93" s="20"/>
      <c r="VK93" s="20"/>
      <c r="VL93" s="20"/>
      <c r="VS93" s="20"/>
      <c r="VT93" s="20"/>
      <c r="WA93" s="20"/>
      <c r="WB93" s="20"/>
      <c r="WI93" s="20"/>
      <c r="WJ93" s="20"/>
      <c r="WQ93" s="20"/>
      <c r="WR93" s="20"/>
      <c r="WY93" s="20"/>
      <c r="WZ93" s="20"/>
      <c r="XG93" s="20"/>
      <c r="XH93" s="20"/>
      <c r="XO93" s="20"/>
      <c r="XP93" s="20"/>
      <c r="XW93" s="20"/>
      <c r="XX93" s="20"/>
      <c r="YE93" s="20"/>
      <c r="YF93" s="20"/>
      <c r="YM93" s="20"/>
      <c r="YN93" s="20"/>
      <c r="YU93" s="20"/>
      <c r="YV93" s="20"/>
      <c r="ZC93" s="20"/>
      <c r="ZD93" s="20"/>
      <c r="ZK93" s="20"/>
      <c r="ZL93" s="20"/>
      <c r="ZS93" s="20"/>
      <c r="ZT93" s="20"/>
      <c r="AAA93" s="20"/>
      <c r="AAB93" s="20"/>
      <c r="AAI93" s="20"/>
      <c r="AAJ93" s="20"/>
      <c r="AAQ93" s="20"/>
      <c r="AAR93" s="20"/>
      <c r="AAY93" s="20"/>
      <c r="AAZ93" s="20"/>
      <c r="ABG93" s="20"/>
      <c r="ABH93" s="20"/>
      <c r="ABO93" s="20"/>
      <c r="ABP93" s="20"/>
      <c r="ABW93" s="20"/>
      <c r="ABX93" s="20"/>
      <c r="ACE93" s="20"/>
      <c r="ACF93" s="20"/>
      <c r="ACM93" s="20"/>
      <c r="ACN93" s="20"/>
      <c r="ACU93" s="20"/>
      <c r="ACV93" s="20"/>
      <c r="ADC93" s="20"/>
      <c r="ADD93" s="20"/>
      <c r="ADK93" s="20"/>
      <c r="ADL93" s="20"/>
      <c r="ADS93" s="20"/>
      <c r="ADT93" s="20"/>
      <c r="AEA93" s="20"/>
      <c r="AEB93" s="20"/>
      <c r="AEI93" s="20"/>
      <c r="AEJ93" s="20"/>
      <c r="AEQ93" s="20"/>
      <c r="AER93" s="20"/>
      <c r="AEY93" s="20"/>
      <c r="AEZ93" s="20"/>
      <c r="AFG93" s="20"/>
      <c r="AFH93" s="20"/>
      <c r="AFO93" s="20"/>
      <c r="AFP93" s="20"/>
      <c r="AFW93" s="20"/>
      <c r="AFX93" s="20"/>
      <c r="AGE93" s="20"/>
      <c r="AGF93" s="20"/>
      <c r="AGM93" s="20"/>
      <c r="AGN93" s="20"/>
      <c r="AGU93" s="20"/>
      <c r="AGV93" s="20"/>
      <c r="AHC93" s="20"/>
      <c r="AHD93" s="20"/>
      <c r="AHK93" s="20"/>
      <c r="AHL93" s="20"/>
      <c r="AHS93" s="20"/>
      <c r="AHT93" s="20"/>
      <c r="AIA93" s="20"/>
      <c r="AIB93" s="20"/>
      <c r="AII93" s="20"/>
      <c r="AIJ93" s="20"/>
      <c r="AIQ93" s="20"/>
      <c r="AIR93" s="20"/>
      <c r="AIY93" s="20"/>
      <c r="AIZ93" s="20"/>
      <c r="AJG93" s="20"/>
      <c r="AJH93" s="20"/>
      <c r="AJO93" s="20"/>
      <c r="AJP93" s="20"/>
      <c r="AJW93" s="20"/>
      <c r="AJX93" s="20"/>
      <c r="AKE93" s="20"/>
      <c r="AKF93" s="20"/>
      <c r="AKM93" s="20"/>
      <c r="AKN93" s="20"/>
      <c r="AKU93" s="20"/>
      <c r="AKV93" s="20"/>
      <c r="ALC93" s="20"/>
      <c r="ALD93" s="20"/>
      <c r="ALK93" s="20"/>
      <c r="ALL93" s="20"/>
      <c r="ALS93" s="20"/>
      <c r="ALT93" s="20"/>
      <c r="AMA93" s="20"/>
      <c r="AMB93" s="20"/>
      <c r="AMI93" s="20"/>
      <c r="AMJ93" s="20"/>
    </row>
    <row r="94" customFormat="false" ht="14.1" hidden="false" customHeight="true" outlineLevel="0" collapsed="false"/>
    <row r="95" customFormat="false" ht="15" hidden="false" customHeight="false" outlineLevel="0" collapsed="false">
      <c r="A95" s="31" t="s">
        <v>60</v>
      </c>
      <c r="B95" s="31"/>
      <c r="C95" s="31"/>
      <c r="D95" s="31"/>
      <c r="E95" s="31"/>
      <c r="F95" s="31"/>
      <c r="G95" s="32" t="n">
        <f aca="false">(G85)</f>
        <v>38.2933333333333</v>
      </c>
      <c r="H95" s="32" t="n">
        <f aca="false">(H85)</f>
        <v>38.2933333333333</v>
      </c>
    </row>
    <row r="96" customFormat="false" ht="13.8" hidden="false" customHeight="false" outlineLevel="0" collapsed="false"/>
    <row r="97" customFormat="false" ht="15" hidden="false" customHeight="false" outlineLevel="0" collapsed="false">
      <c r="A97" s="31" t="s">
        <v>61</v>
      </c>
      <c r="B97" s="31"/>
      <c r="C97" s="31"/>
      <c r="D97" s="31"/>
      <c r="E97" s="31"/>
      <c r="F97" s="31"/>
      <c r="G97" s="32" t="n">
        <f aca="false">G13</f>
        <v>102.104666666667</v>
      </c>
      <c r="H97" s="32" t="n">
        <f aca="false">H13</f>
        <v>102.104666666667</v>
      </c>
    </row>
    <row r="98" customFormat="false" ht="13.8" hidden="false" customHeight="false" outlineLevel="0" collapsed="false"/>
    <row r="99" customFormat="false" ht="13.8" hidden="false" customHeight="false" outlineLevel="0" collapsed="false">
      <c r="F99" s="0" t="s">
        <v>62</v>
      </c>
      <c r="G99" s="33" t="n">
        <f aca="false">+G87+G95+G97</f>
        <v>541.192388888889</v>
      </c>
      <c r="H99" s="33" t="n">
        <f aca="false">+H87+H95+H97</f>
        <v>497.160936647173</v>
      </c>
    </row>
  </sheetData>
  <mergeCells count="30">
    <mergeCell ref="A1:H1"/>
    <mergeCell ref="A2:H2"/>
    <mergeCell ref="A3:H3"/>
    <mergeCell ref="A7:H7"/>
    <mergeCell ref="A11:H11"/>
    <mergeCell ref="A15:H15"/>
    <mergeCell ref="A19:H19"/>
    <mergeCell ref="A23:H23"/>
    <mergeCell ref="A27:H27"/>
    <mergeCell ref="A31:H31"/>
    <mergeCell ref="A35:H35"/>
    <mergeCell ref="A39:H39"/>
    <mergeCell ref="A43:H43"/>
    <mergeCell ref="A47:H47"/>
    <mergeCell ref="A51:H51"/>
    <mergeCell ref="A55:H55"/>
    <mergeCell ref="A59:H59"/>
    <mergeCell ref="A63:H63"/>
    <mergeCell ref="A67:H67"/>
    <mergeCell ref="A71:H71"/>
    <mergeCell ref="A75:H75"/>
    <mergeCell ref="A79:H79"/>
    <mergeCell ref="A83:H83"/>
    <mergeCell ref="A87:F87"/>
    <mergeCell ref="A89:F89"/>
    <mergeCell ref="A91:F91"/>
    <mergeCell ref="A93:F93"/>
    <mergeCell ref="I93:N93"/>
    <mergeCell ref="A95:F95"/>
    <mergeCell ref="A97:F9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65536"/>
  <sheetViews>
    <sheetView windowProtection="false" showFormulas="false" showGridLines="true" showRowColHeaders="true" showZeros="true" rightToLeft="false" tabSelected="false" showOutlineSymbols="true" defaultGridColor="true" view="normal" topLeftCell="A107" colorId="64" zoomScale="85" zoomScaleNormal="85" zoomScalePageLayoutView="100" workbookViewId="0">
      <selection pane="topLeft" activeCell="H121" activeCellId="0" sqref="H121"/>
    </sheetView>
  </sheetViews>
  <sheetFormatPr defaultRowHeight="14.05"/>
  <cols>
    <col collapsed="false" hidden="false" max="4" min="1" style="0" width="12.953488372093"/>
    <col collapsed="false" hidden="false" max="5" min="5" style="0" width="18.3860465116279"/>
    <col collapsed="false" hidden="false" max="6" min="6" style="0" width="29.5348837209302"/>
    <col collapsed="false" hidden="false" max="7" min="7" style="0" width="17.0651162790698"/>
    <col collapsed="false" hidden="false" max="8" min="8" style="0" width="18.8186046511628"/>
    <col collapsed="false" hidden="false" max="9" min="9" style="0" width="17.2139534883721"/>
  </cols>
  <sheetData>
    <row r="1" customFormat="false" ht="17.6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24"/>
      <c r="J1" s="24"/>
    </row>
    <row r="2" customFormat="false" ht="14.05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4"/>
      <c r="J2" s="24"/>
    </row>
    <row r="3" customFormat="false" ht="19.9" hidden="false" customHeight="true" outlineLevel="0" collapsed="false">
      <c r="A3" s="21" t="s">
        <v>63</v>
      </c>
      <c r="B3" s="21"/>
      <c r="C3" s="21"/>
      <c r="D3" s="21"/>
      <c r="E3" s="21"/>
      <c r="F3" s="21"/>
      <c r="G3" s="21"/>
      <c r="H3" s="21"/>
      <c r="I3" s="4" t="s">
        <v>2</v>
      </c>
      <c r="J3" s="24"/>
    </row>
    <row r="4" customFormat="false" ht="15.25" hidden="false" customHeight="false" outlineLevel="0" collapsed="false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7" t="n">
        <v>8433</v>
      </c>
      <c r="J4" s="24"/>
    </row>
    <row r="5" customFormat="false" ht="15.25" hidden="false" customHeight="false" outlineLevel="0" collapsed="false">
      <c r="A5" s="8" t="n">
        <v>624.9</v>
      </c>
      <c r="B5" s="8" t="n">
        <v>688.88</v>
      </c>
      <c r="C5" s="8" t="n">
        <v>609.99</v>
      </c>
      <c r="D5" s="8" t="n">
        <f aca="false">(A5+B5+C5)/3</f>
        <v>641.256666666667</v>
      </c>
      <c r="E5" s="9" t="n">
        <v>0.1</v>
      </c>
      <c r="F5" s="10" t="n">
        <v>10</v>
      </c>
      <c r="G5" s="8" t="n">
        <f aca="false">(D5/F5)/12*8</f>
        <v>42.7504444444444</v>
      </c>
      <c r="H5" s="8" t="n">
        <f aca="false">G5/8</f>
        <v>5.34380555555556</v>
      </c>
      <c r="I5" s="11"/>
      <c r="J5" s="24"/>
    </row>
    <row r="6" customFormat="false" ht="14.05" hidden="false" customHeight="false" outlineLevel="0" collapsed="false">
      <c r="I6" s="11"/>
      <c r="J6" s="24"/>
    </row>
    <row r="7" customFormat="false" ht="18.65" hidden="false" customHeight="true" outlineLevel="0" collapsed="false">
      <c r="A7" s="21" t="s">
        <v>64</v>
      </c>
      <c r="B7" s="21"/>
      <c r="C7" s="21"/>
      <c r="D7" s="21"/>
      <c r="E7" s="21"/>
      <c r="F7" s="21"/>
      <c r="G7" s="21"/>
      <c r="H7" s="21"/>
      <c r="I7" s="4" t="s">
        <v>2</v>
      </c>
      <c r="J7" s="24"/>
    </row>
    <row r="8" customFormat="false" ht="15.25" hidden="false" customHeight="false" outlineLevel="0" collapsed="false">
      <c r="A8" s="5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5" t="s">
        <v>8</v>
      </c>
      <c r="G8" s="5" t="s">
        <v>9</v>
      </c>
      <c r="H8" s="5" t="s">
        <v>10</v>
      </c>
      <c r="I8" s="6"/>
      <c r="J8" s="24"/>
    </row>
    <row r="9" customFormat="false" ht="15.25" hidden="false" customHeight="false" outlineLevel="0" collapsed="false">
      <c r="A9" s="8" t="n">
        <v>27.77</v>
      </c>
      <c r="B9" s="8" t="n">
        <v>28.9</v>
      </c>
      <c r="C9" s="8" t="n">
        <v>61.06</v>
      </c>
      <c r="D9" s="8" t="n">
        <f aca="false">(A9+B9+C9)/3</f>
        <v>39.2433333333333</v>
      </c>
      <c r="E9" s="9" t="n">
        <v>1</v>
      </c>
      <c r="F9" s="10" t="n">
        <v>1</v>
      </c>
      <c r="G9" s="8" t="n">
        <f aca="false">(D9/F9)/12*192</f>
        <v>627.893333333333</v>
      </c>
      <c r="H9" s="8" t="n">
        <f aca="false">G9/8</f>
        <v>78.4866666666667</v>
      </c>
      <c r="I9" s="11"/>
      <c r="J9" s="24"/>
    </row>
    <row r="10" customFormat="false" ht="14.05" hidden="false" customHeight="false" outlineLevel="0" collapsed="false">
      <c r="I10" s="11"/>
      <c r="J10" s="24"/>
    </row>
    <row r="11" customFormat="false" ht="15.65" hidden="false" customHeight="false" outlineLevel="0" collapsed="false">
      <c r="A11" s="21" t="s">
        <v>65</v>
      </c>
      <c r="B11" s="21"/>
      <c r="C11" s="21"/>
      <c r="D11" s="21"/>
      <c r="E11" s="21"/>
      <c r="F11" s="21"/>
      <c r="G11" s="21"/>
      <c r="H11" s="21"/>
      <c r="I11" s="4" t="s">
        <v>2</v>
      </c>
      <c r="J11" s="24"/>
    </row>
    <row r="12" customFormat="false" ht="15.25" hidden="false" customHeight="false" outlineLevel="0" collapsed="false">
      <c r="A12" s="5" t="s">
        <v>3</v>
      </c>
      <c r="B12" s="5" t="s">
        <v>4</v>
      </c>
      <c r="C12" s="5" t="s">
        <v>5</v>
      </c>
      <c r="D12" s="5" t="s">
        <v>6</v>
      </c>
      <c r="E12" s="5" t="s">
        <v>7</v>
      </c>
      <c r="F12" s="5" t="s">
        <v>8</v>
      </c>
      <c r="G12" s="5" t="s">
        <v>9</v>
      </c>
      <c r="H12" s="5" t="s">
        <v>10</v>
      </c>
      <c r="I12" s="7" t="n">
        <v>8424</v>
      </c>
      <c r="J12" s="24"/>
    </row>
    <row r="13" customFormat="false" ht="15.25" hidden="false" customHeight="false" outlineLevel="0" collapsed="false">
      <c r="A13" s="8" t="n">
        <v>83.9</v>
      </c>
      <c r="B13" s="8" t="n">
        <v>88.26</v>
      </c>
      <c r="C13" s="8" t="n">
        <v>145.67</v>
      </c>
      <c r="D13" s="8" t="n">
        <f aca="false">(A13+B13+C13)/3</f>
        <v>105.943333333333</v>
      </c>
      <c r="E13" s="9" t="n">
        <v>0.1</v>
      </c>
      <c r="F13" s="10" t="n">
        <v>10</v>
      </c>
      <c r="G13" s="8" t="n">
        <f aca="false">(D13/F13)/12*8</f>
        <v>7.06288888888889</v>
      </c>
      <c r="H13" s="8" t="n">
        <f aca="false">G13/8</f>
        <v>0.882861111111111</v>
      </c>
      <c r="I13" s="11"/>
      <c r="J13" s="24"/>
    </row>
    <row r="14" customFormat="false" ht="14.05" hidden="false" customHeight="false" outlineLevel="0" collapsed="false">
      <c r="I14" s="11"/>
      <c r="J14" s="24"/>
    </row>
    <row r="15" customFormat="false" ht="15.25" hidden="false" customHeight="false" outlineLevel="0" collapsed="false">
      <c r="A15" s="21" t="s">
        <v>66</v>
      </c>
      <c r="B15" s="21"/>
      <c r="C15" s="21"/>
      <c r="D15" s="21"/>
      <c r="E15" s="21"/>
      <c r="F15" s="21"/>
      <c r="G15" s="21"/>
      <c r="H15" s="21"/>
      <c r="I15" s="4" t="s">
        <v>2</v>
      </c>
      <c r="J15" s="24"/>
    </row>
    <row r="16" customFormat="false" ht="15.25" hidden="false" customHeight="false" outlineLevel="0" collapsed="false">
      <c r="A16" s="5" t="s">
        <v>3</v>
      </c>
      <c r="B16" s="5" t="s">
        <v>4</v>
      </c>
      <c r="C16" s="5" t="s">
        <v>5</v>
      </c>
      <c r="D16" s="5" t="s">
        <v>6</v>
      </c>
      <c r="E16" s="5" t="s">
        <v>7</v>
      </c>
      <c r="F16" s="5" t="s">
        <v>8</v>
      </c>
      <c r="G16" s="5" t="s">
        <v>9</v>
      </c>
      <c r="H16" s="5" t="s">
        <v>10</v>
      </c>
      <c r="I16" s="7" t="n">
        <v>8201</v>
      </c>
      <c r="J16" s="24"/>
    </row>
    <row r="17" customFormat="false" ht="15.25" hidden="false" customHeight="false" outlineLevel="0" collapsed="false">
      <c r="A17" s="8" t="n">
        <v>25.44</v>
      </c>
      <c r="B17" s="8" t="n">
        <v>21.76</v>
      </c>
      <c r="C17" s="8" t="n">
        <v>18.9</v>
      </c>
      <c r="D17" s="8" t="n">
        <f aca="false">(A17+B17+C17)/3</f>
        <v>22.0333333333333</v>
      </c>
      <c r="E17" s="9" t="n">
        <v>0.5</v>
      </c>
      <c r="F17" s="10" t="n">
        <v>2</v>
      </c>
      <c r="G17" s="8" t="n">
        <f aca="false">(D17/F17)/12*8</f>
        <v>7.34444444444444</v>
      </c>
      <c r="H17" s="8" t="n">
        <f aca="false">G17/8</f>
        <v>0.918055555555556</v>
      </c>
      <c r="I17" s="11"/>
      <c r="J17" s="24"/>
    </row>
    <row r="18" customFormat="false" ht="14.05" hidden="false" customHeight="false" outlineLevel="0" collapsed="false">
      <c r="I18" s="11"/>
      <c r="J18" s="24"/>
    </row>
    <row r="19" customFormat="false" ht="15.25" hidden="false" customHeight="false" outlineLevel="0" collapsed="false">
      <c r="A19" s="21" t="s">
        <v>67</v>
      </c>
      <c r="B19" s="21"/>
      <c r="C19" s="21"/>
      <c r="D19" s="21"/>
      <c r="E19" s="21"/>
      <c r="F19" s="21"/>
      <c r="G19" s="21"/>
      <c r="H19" s="21"/>
      <c r="I19" s="4" t="s">
        <v>2</v>
      </c>
      <c r="J19" s="24"/>
    </row>
    <row r="20" customFormat="false" ht="15.25" hidden="false" customHeight="false" outlineLevel="0" collapsed="false">
      <c r="A20" s="5" t="s">
        <v>3</v>
      </c>
      <c r="B20" s="5" t="s">
        <v>4</v>
      </c>
      <c r="C20" s="5" t="s">
        <v>5</v>
      </c>
      <c r="D20" s="5" t="s">
        <v>6</v>
      </c>
      <c r="E20" s="5" t="s">
        <v>7</v>
      </c>
      <c r="F20" s="5" t="s">
        <v>8</v>
      </c>
      <c r="G20" s="5" t="s">
        <v>9</v>
      </c>
      <c r="H20" s="5" t="s">
        <v>10</v>
      </c>
      <c r="I20" s="7" t="s">
        <v>68</v>
      </c>
      <c r="J20" s="24"/>
    </row>
    <row r="21" customFormat="false" ht="15.25" hidden="false" customHeight="false" outlineLevel="0" collapsed="false">
      <c r="A21" s="8" t="n">
        <v>76.85</v>
      </c>
      <c r="B21" s="8" t="n">
        <v>73.01</v>
      </c>
      <c r="C21" s="8" t="n">
        <v>70</v>
      </c>
      <c r="D21" s="8" t="n">
        <f aca="false">(A21+B21+C21)/3</f>
        <v>73.2866666666667</v>
      </c>
      <c r="E21" s="9" t="n">
        <v>0.5</v>
      </c>
      <c r="F21" s="10" t="n">
        <v>2</v>
      </c>
      <c r="G21" s="8" t="n">
        <f aca="false">(D21/F21)/12*8</f>
        <v>24.4288888888889</v>
      </c>
      <c r="H21" s="8" t="n">
        <f aca="false">G21/8</f>
        <v>3.05361111111111</v>
      </c>
      <c r="I21" s="11"/>
      <c r="J21" s="24"/>
    </row>
    <row r="22" customFormat="false" ht="14.05" hidden="false" customHeight="false" outlineLevel="0" collapsed="false">
      <c r="I22" s="11"/>
      <c r="J22" s="24"/>
    </row>
    <row r="23" customFormat="false" ht="15.25" hidden="false" customHeight="false" outlineLevel="0" collapsed="false">
      <c r="A23" s="21" t="s">
        <v>69</v>
      </c>
      <c r="B23" s="21"/>
      <c r="C23" s="21"/>
      <c r="D23" s="21"/>
      <c r="E23" s="21"/>
      <c r="F23" s="21"/>
      <c r="G23" s="21"/>
      <c r="H23" s="21"/>
      <c r="I23" s="4" t="s">
        <v>2</v>
      </c>
      <c r="J23" s="24"/>
    </row>
    <row r="24" customFormat="false" ht="15.25" hidden="false" customHeight="false" outlineLevel="0" collapsed="false">
      <c r="A24" s="5" t="s">
        <v>3</v>
      </c>
      <c r="B24" s="5" t="s">
        <v>4</v>
      </c>
      <c r="C24" s="5" t="s">
        <v>5</v>
      </c>
      <c r="D24" s="5" t="s">
        <v>6</v>
      </c>
      <c r="E24" s="5" t="s">
        <v>7</v>
      </c>
      <c r="F24" s="5" t="s">
        <v>8</v>
      </c>
      <c r="G24" s="5" t="s">
        <v>9</v>
      </c>
      <c r="H24" s="5" t="s">
        <v>10</v>
      </c>
      <c r="I24" s="6"/>
      <c r="J24" s="24"/>
    </row>
    <row r="25" customFormat="false" ht="15.25" hidden="false" customHeight="false" outlineLevel="0" collapsed="false">
      <c r="A25" s="8" t="n">
        <v>19.38</v>
      </c>
      <c r="B25" s="8" t="n">
        <v>26.08</v>
      </c>
      <c r="C25" s="8" t="n">
        <v>23.2</v>
      </c>
      <c r="D25" s="8" t="n">
        <f aca="false">(A25+B25+C25)/3</f>
        <v>22.8866666666667</v>
      </c>
      <c r="E25" s="9" t="n">
        <v>0.5</v>
      </c>
      <c r="F25" s="10" t="n">
        <v>2</v>
      </c>
      <c r="G25" s="8" t="n">
        <f aca="false">(D25/F25)/12*8</f>
        <v>7.62888888888889</v>
      </c>
      <c r="H25" s="8" t="n">
        <f aca="false">G25/8</f>
        <v>0.953611111111111</v>
      </c>
      <c r="I25" s="11"/>
      <c r="J25" s="24"/>
    </row>
    <row r="26" customFormat="false" ht="14.05" hidden="false" customHeight="false" outlineLevel="0" collapsed="false">
      <c r="I26" s="11"/>
      <c r="J26" s="24"/>
    </row>
    <row r="27" customFormat="false" ht="15.25" hidden="false" customHeight="false" outlineLevel="0" collapsed="false">
      <c r="A27" s="21" t="s">
        <v>70</v>
      </c>
      <c r="B27" s="21"/>
      <c r="C27" s="21"/>
      <c r="D27" s="21"/>
      <c r="E27" s="21"/>
      <c r="F27" s="21"/>
      <c r="G27" s="21"/>
      <c r="H27" s="21"/>
      <c r="I27" s="4" t="s">
        <v>2</v>
      </c>
      <c r="J27" s="24"/>
    </row>
    <row r="28" customFormat="false" ht="15.25" hidden="false" customHeight="false" outlineLevel="0" collapsed="false">
      <c r="A28" s="5" t="s">
        <v>3</v>
      </c>
      <c r="B28" s="5" t="s">
        <v>4</v>
      </c>
      <c r="C28" s="5" t="s">
        <v>5</v>
      </c>
      <c r="D28" s="5" t="s">
        <v>6</v>
      </c>
      <c r="E28" s="5" t="s">
        <v>7</v>
      </c>
      <c r="F28" s="5" t="s">
        <v>8</v>
      </c>
      <c r="G28" s="5" t="s">
        <v>9</v>
      </c>
      <c r="H28" s="5" t="s">
        <v>10</v>
      </c>
      <c r="I28" s="7" t="n">
        <v>8201</v>
      </c>
      <c r="J28" s="24"/>
    </row>
    <row r="29" customFormat="false" ht="15.25" hidden="false" customHeight="false" outlineLevel="0" collapsed="false">
      <c r="A29" s="8" t="n">
        <v>12.21</v>
      </c>
      <c r="B29" s="8" t="n">
        <v>12.21</v>
      </c>
      <c r="C29" s="8" t="n">
        <v>12.21</v>
      </c>
      <c r="D29" s="8" t="n">
        <f aca="false">(A29+B29+C29)/3</f>
        <v>12.21</v>
      </c>
      <c r="E29" s="9" t="n">
        <v>0.5</v>
      </c>
      <c r="F29" s="34" t="n">
        <v>2</v>
      </c>
      <c r="G29" s="8" t="n">
        <f aca="false">(D29/F29)/12*8</f>
        <v>4.07</v>
      </c>
      <c r="H29" s="8" t="n">
        <f aca="false">G29/8</f>
        <v>0.50875</v>
      </c>
      <c r="I29" s="11"/>
      <c r="J29" s="24"/>
    </row>
    <row r="30" customFormat="false" ht="14.05" hidden="false" customHeight="false" outlineLevel="0" collapsed="false">
      <c r="I30" s="11"/>
      <c r="J30" s="24"/>
    </row>
    <row r="31" customFormat="false" ht="18.65" hidden="false" customHeight="true" outlineLevel="0" collapsed="false">
      <c r="A31" s="21" t="s">
        <v>71</v>
      </c>
      <c r="B31" s="21"/>
      <c r="C31" s="21"/>
      <c r="D31" s="21"/>
      <c r="E31" s="21"/>
      <c r="F31" s="21"/>
      <c r="G31" s="21"/>
      <c r="H31" s="21"/>
      <c r="I31" s="4" t="s">
        <v>2</v>
      </c>
      <c r="J31" s="24"/>
    </row>
    <row r="32" customFormat="false" ht="15.25" hidden="false" customHeight="false" outlineLevel="0" collapsed="false">
      <c r="A32" s="5" t="s">
        <v>3</v>
      </c>
      <c r="B32" s="5" t="s">
        <v>4</v>
      </c>
      <c r="C32" s="5" t="s">
        <v>5</v>
      </c>
      <c r="D32" s="5" t="s">
        <v>6</v>
      </c>
      <c r="E32" s="5" t="s">
        <v>7</v>
      </c>
      <c r="F32" s="5" t="s">
        <v>8</v>
      </c>
      <c r="G32" s="5" t="s">
        <v>9</v>
      </c>
      <c r="H32" s="5" t="s">
        <v>9</v>
      </c>
      <c r="I32" s="7" t="n">
        <v>8201</v>
      </c>
      <c r="J32" s="24"/>
    </row>
    <row r="33" customFormat="false" ht="15.25" hidden="false" customHeight="false" outlineLevel="0" collapsed="false">
      <c r="A33" s="8" t="n">
        <v>25.54</v>
      </c>
      <c r="B33" s="8" t="n">
        <v>25.54</v>
      </c>
      <c r="C33" s="8" t="n">
        <v>33.24</v>
      </c>
      <c r="D33" s="8" t="n">
        <f aca="false">(A33+B33+C33)/3</f>
        <v>28.1066666666667</v>
      </c>
      <c r="E33" s="9" t="n">
        <v>0.5</v>
      </c>
      <c r="F33" s="10" t="n">
        <v>2</v>
      </c>
      <c r="G33" s="8" t="n">
        <f aca="false">(D33/F33)/12*8</f>
        <v>9.36888888888889</v>
      </c>
      <c r="H33" s="8" t="n">
        <f aca="false">G33/8</f>
        <v>1.17111111111111</v>
      </c>
      <c r="I33" s="11"/>
      <c r="J33" s="24"/>
    </row>
    <row r="34" customFormat="false" ht="14.05" hidden="false" customHeight="false" outlineLevel="0" collapsed="false">
      <c r="G34" s="0" t="s">
        <v>72</v>
      </c>
      <c r="I34" s="11"/>
      <c r="J34" s="24"/>
    </row>
    <row r="35" customFormat="false" ht="18.65" hidden="false" customHeight="true" outlineLevel="0" collapsed="false">
      <c r="A35" s="21" t="s">
        <v>73</v>
      </c>
      <c r="B35" s="21"/>
      <c r="C35" s="21"/>
      <c r="D35" s="21"/>
      <c r="E35" s="21"/>
      <c r="F35" s="21"/>
      <c r="G35" s="21"/>
      <c r="H35" s="21"/>
      <c r="I35" s="4" t="s">
        <v>2</v>
      </c>
      <c r="J35" s="24"/>
    </row>
    <row r="36" customFormat="false" ht="15.25" hidden="false" customHeight="false" outlineLevel="0" collapsed="false">
      <c r="A36" s="5" t="s">
        <v>3</v>
      </c>
      <c r="B36" s="5" t="s">
        <v>4</v>
      </c>
      <c r="C36" s="5" t="s">
        <v>5</v>
      </c>
      <c r="D36" s="5" t="s">
        <v>6</v>
      </c>
      <c r="E36" s="5" t="s">
        <v>7</v>
      </c>
      <c r="F36" s="5" t="s">
        <v>8</v>
      </c>
      <c r="G36" s="5" t="s">
        <v>9</v>
      </c>
      <c r="H36" s="5" t="s">
        <v>10</v>
      </c>
      <c r="I36" s="7" t="n">
        <v>8201</v>
      </c>
      <c r="J36" s="24"/>
    </row>
    <row r="37" customFormat="false" ht="15.25" hidden="false" customHeight="false" outlineLevel="0" collapsed="false">
      <c r="A37" s="8" t="n">
        <v>9.89</v>
      </c>
      <c r="B37" s="8" t="n">
        <v>16.56</v>
      </c>
      <c r="C37" s="8" t="n">
        <v>15.18</v>
      </c>
      <c r="D37" s="8" t="n">
        <f aca="false">(A37+B37+C37)/3</f>
        <v>13.8766666666667</v>
      </c>
      <c r="E37" s="9" t="n">
        <v>0.5</v>
      </c>
      <c r="F37" s="10" t="n">
        <v>2</v>
      </c>
      <c r="G37" s="8" t="n">
        <f aca="false">(D37/F37)/12*8</f>
        <v>4.62555555555556</v>
      </c>
      <c r="H37" s="8" t="n">
        <f aca="false">G37/8</f>
        <v>0.578194444444444</v>
      </c>
      <c r="I37" s="11"/>
      <c r="J37" s="24"/>
    </row>
    <row r="38" customFormat="false" ht="14.05" hidden="false" customHeight="false" outlineLevel="0" collapsed="false">
      <c r="I38" s="11"/>
      <c r="J38" s="24"/>
    </row>
    <row r="39" customFormat="false" ht="15.25" hidden="false" customHeight="false" outlineLevel="0" collapsed="false">
      <c r="A39" s="21" t="s">
        <v>74</v>
      </c>
      <c r="B39" s="21"/>
      <c r="C39" s="21"/>
      <c r="D39" s="21"/>
      <c r="E39" s="21"/>
      <c r="F39" s="21"/>
      <c r="G39" s="21"/>
      <c r="H39" s="21"/>
      <c r="I39" s="4" t="s">
        <v>2</v>
      </c>
      <c r="J39" s="24"/>
    </row>
    <row r="40" customFormat="false" ht="15.25" hidden="false" customHeight="false" outlineLevel="0" collapsed="false">
      <c r="A40" s="5" t="s">
        <v>3</v>
      </c>
      <c r="B40" s="5" t="s">
        <v>4</v>
      </c>
      <c r="C40" s="5" t="s">
        <v>5</v>
      </c>
      <c r="D40" s="5" t="s">
        <v>6</v>
      </c>
      <c r="E40" s="5" t="s">
        <v>7</v>
      </c>
      <c r="F40" s="5" t="s">
        <v>8</v>
      </c>
      <c r="G40" s="5" t="s">
        <v>9</v>
      </c>
      <c r="H40" s="5" t="s">
        <v>10</v>
      </c>
      <c r="I40" s="6" t="n">
        <v>8205</v>
      </c>
      <c r="J40" s="24"/>
    </row>
    <row r="41" customFormat="false" ht="15.25" hidden="false" customHeight="false" outlineLevel="0" collapsed="false">
      <c r="A41" s="8" t="n">
        <v>94.33</v>
      </c>
      <c r="B41" s="8" t="n">
        <v>94.33</v>
      </c>
      <c r="C41" s="8" t="n">
        <v>102.51</v>
      </c>
      <c r="D41" s="8" t="n">
        <f aca="false">(A41+B41+C41)/3</f>
        <v>97.0566666666667</v>
      </c>
      <c r="E41" s="9" t="n">
        <v>0.2</v>
      </c>
      <c r="F41" s="10" t="n">
        <v>5</v>
      </c>
      <c r="G41" s="8" t="n">
        <f aca="false">(D41/F41)/12*8</f>
        <v>12.9408888888889</v>
      </c>
      <c r="H41" s="8" t="n">
        <f aca="false">G41/8</f>
        <v>1.61761111111111</v>
      </c>
      <c r="I41" s="11"/>
      <c r="J41" s="24"/>
    </row>
    <row r="42" customFormat="false" ht="15.25" hidden="false" customHeight="false" outlineLevel="0" collapsed="false">
      <c r="A42" s="8"/>
      <c r="B42" s="8"/>
      <c r="C42" s="8"/>
      <c r="D42" s="8"/>
      <c r="E42" s="9"/>
      <c r="F42" s="9"/>
      <c r="G42" s="8"/>
      <c r="H42" s="8"/>
      <c r="I42" s="11"/>
      <c r="J42" s="24"/>
    </row>
    <row r="43" customFormat="false" ht="15.25" hidden="false" customHeight="false" outlineLevel="0" collapsed="false">
      <c r="A43" s="21" t="s">
        <v>48</v>
      </c>
      <c r="B43" s="21"/>
      <c r="C43" s="21"/>
      <c r="D43" s="21"/>
      <c r="E43" s="21"/>
      <c r="F43" s="21"/>
      <c r="G43" s="21"/>
      <c r="H43" s="21"/>
      <c r="I43" s="4" t="s">
        <v>2</v>
      </c>
      <c r="J43" s="24"/>
    </row>
    <row r="44" customFormat="false" ht="15.25" hidden="false" customHeight="false" outlineLevel="0" collapsed="false">
      <c r="A44" s="5" t="s">
        <v>3</v>
      </c>
      <c r="B44" s="5" t="s">
        <v>4</v>
      </c>
      <c r="C44" s="5" t="s">
        <v>5</v>
      </c>
      <c r="D44" s="5" t="s">
        <v>6</v>
      </c>
      <c r="E44" s="5" t="s">
        <v>7</v>
      </c>
      <c r="F44" s="5" t="s">
        <v>8</v>
      </c>
      <c r="G44" s="5" t="s">
        <v>9</v>
      </c>
      <c r="H44" s="5" t="s">
        <v>10</v>
      </c>
      <c r="I44" s="7"/>
      <c r="J44" s="24"/>
    </row>
    <row r="45" customFormat="false" ht="15" hidden="false" customHeight="false" outlineLevel="0" collapsed="false">
      <c r="A45" s="25" t="n">
        <v>4.459</v>
      </c>
      <c r="B45" s="25" t="n">
        <v>4.459</v>
      </c>
      <c r="C45" s="25" t="n">
        <v>4.4</v>
      </c>
      <c r="D45" s="25" t="n">
        <f aca="false">(A45+B45+C45)/3</f>
        <v>4.43933333333333</v>
      </c>
      <c r="E45" s="26" t="n">
        <v>1</v>
      </c>
      <c r="F45" s="27" t="n">
        <v>1</v>
      </c>
      <c r="G45" s="25" t="n">
        <f aca="false">(D45/F45)/12*2400</f>
        <v>887.866666666667</v>
      </c>
      <c r="H45" s="25" t="n">
        <f aca="false">G45/8</f>
        <v>110.983333333333</v>
      </c>
      <c r="I45" s="11"/>
      <c r="J45" s="24"/>
    </row>
    <row r="46" customFormat="false" ht="15.25" hidden="false" customHeight="false" outlineLevel="0" collapsed="false">
      <c r="A46" s="8"/>
      <c r="B46" s="8"/>
      <c r="C46" s="8"/>
      <c r="D46" s="8"/>
      <c r="E46" s="9"/>
      <c r="F46" s="9"/>
      <c r="G46" s="8"/>
      <c r="H46" s="8"/>
      <c r="I46" s="11"/>
      <c r="J46" s="24"/>
    </row>
    <row r="47" customFormat="false" ht="15.25" hidden="false" customHeight="false" outlineLevel="0" collapsed="false">
      <c r="A47" s="21" t="s">
        <v>75</v>
      </c>
      <c r="B47" s="21"/>
      <c r="C47" s="21"/>
      <c r="D47" s="21"/>
      <c r="E47" s="21"/>
      <c r="F47" s="21"/>
      <c r="G47" s="21"/>
      <c r="H47" s="21"/>
      <c r="I47" s="4" t="s">
        <v>2</v>
      </c>
      <c r="J47" s="24"/>
    </row>
    <row r="48" customFormat="false" ht="15.25" hidden="false" customHeight="false" outlineLevel="0" collapsed="false">
      <c r="A48" s="5" t="s">
        <v>3</v>
      </c>
      <c r="B48" s="5" t="s">
        <v>4</v>
      </c>
      <c r="C48" s="5" t="s">
        <v>5</v>
      </c>
      <c r="D48" s="5" t="s">
        <v>6</v>
      </c>
      <c r="E48" s="5" t="s">
        <v>7</v>
      </c>
      <c r="F48" s="5" t="s">
        <v>8</v>
      </c>
      <c r="G48" s="5" t="s">
        <v>9</v>
      </c>
      <c r="H48" s="5" t="s">
        <v>10</v>
      </c>
      <c r="I48" s="7"/>
      <c r="J48" s="24"/>
    </row>
    <row r="49" customFormat="false" ht="15.25" hidden="false" customHeight="false" outlineLevel="0" collapsed="false">
      <c r="A49" s="8" t="n">
        <v>14.99</v>
      </c>
      <c r="B49" s="8" t="n">
        <v>25.8</v>
      </c>
      <c r="C49" s="8" t="n">
        <v>14.99</v>
      </c>
      <c r="D49" s="8" t="n">
        <f aca="false">(A49+B49+C49)/3</f>
        <v>18.5933333333333</v>
      </c>
      <c r="E49" s="9" t="n">
        <v>1</v>
      </c>
      <c r="F49" s="10" t="n">
        <v>1</v>
      </c>
      <c r="G49" s="8" t="n">
        <f aca="false">(D49/F49)/12*480</f>
        <v>743.733333333333</v>
      </c>
      <c r="H49" s="8" t="n">
        <f aca="false">G49/8</f>
        <v>92.9666666666667</v>
      </c>
      <c r="I49" s="11"/>
      <c r="J49" s="24"/>
    </row>
    <row r="50" customFormat="false" ht="15.25" hidden="false" customHeight="false" outlineLevel="0" collapsed="false">
      <c r="A50" s="8"/>
      <c r="B50" s="8"/>
      <c r="C50" s="8"/>
      <c r="D50" s="8"/>
      <c r="E50" s="9"/>
      <c r="F50" s="9"/>
      <c r="G50" s="8"/>
      <c r="H50" s="8"/>
      <c r="I50" s="11"/>
      <c r="J50" s="24"/>
    </row>
    <row r="51" customFormat="false" ht="18.65" hidden="false" customHeight="true" outlineLevel="0" collapsed="false">
      <c r="A51" s="21" t="s">
        <v>76</v>
      </c>
      <c r="B51" s="21"/>
      <c r="C51" s="21"/>
      <c r="D51" s="21"/>
      <c r="E51" s="21"/>
      <c r="F51" s="21"/>
      <c r="G51" s="21"/>
      <c r="H51" s="21"/>
      <c r="I51" s="4" t="s">
        <v>2</v>
      </c>
      <c r="J51" s="24"/>
    </row>
    <row r="52" customFormat="false" ht="15.25" hidden="false" customHeight="false" outlineLevel="0" collapsed="false">
      <c r="A52" s="5" t="s">
        <v>3</v>
      </c>
      <c r="B52" s="5" t="s">
        <v>4</v>
      </c>
      <c r="C52" s="5" t="s">
        <v>5</v>
      </c>
      <c r="D52" s="5" t="s">
        <v>6</v>
      </c>
      <c r="E52" s="5" t="s">
        <v>7</v>
      </c>
      <c r="F52" s="5" t="s">
        <v>8</v>
      </c>
      <c r="G52" s="5" t="s">
        <v>9</v>
      </c>
      <c r="H52" s="5" t="s">
        <v>10</v>
      </c>
      <c r="I52" s="7"/>
      <c r="J52" s="24"/>
    </row>
    <row r="53" customFormat="false" ht="15.25" hidden="false" customHeight="false" outlineLevel="0" collapsed="false">
      <c r="A53" s="8" t="n">
        <v>6.49</v>
      </c>
      <c r="B53" s="8" t="n">
        <v>11.3</v>
      </c>
      <c r="C53" s="8" t="n">
        <v>10.59</v>
      </c>
      <c r="D53" s="8" t="n">
        <f aca="false">(A53+B53+C53)/3</f>
        <v>9.46</v>
      </c>
      <c r="E53" s="9" t="n">
        <v>1</v>
      </c>
      <c r="F53" s="10" t="n">
        <v>1</v>
      </c>
      <c r="G53" s="8" t="n">
        <f aca="false">(D53/F53)/12*8</f>
        <v>6.30666666666667</v>
      </c>
      <c r="H53" s="8" t="n">
        <f aca="false">G53/8</f>
        <v>0.788333333333333</v>
      </c>
      <c r="I53" s="11"/>
      <c r="J53" s="24"/>
    </row>
    <row r="54" customFormat="false" ht="15.25" hidden="false" customHeight="false" outlineLevel="0" collapsed="false">
      <c r="A54" s="8"/>
      <c r="B54" s="8"/>
      <c r="C54" s="8"/>
      <c r="D54" s="8"/>
      <c r="E54" s="9"/>
      <c r="F54" s="9"/>
      <c r="G54" s="8"/>
      <c r="H54" s="8"/>
      <c r="I54" s="11"/>
      <c r="J54" s="24"/>
    </row>
    <row r="55" customFormat="false" ht="17.4" hidden="false" customHeight="true" outlineLevel="0" collapsed="false">
      <c r="A55" s="21" t="s">
        <v>77</v>
      </c>
      <c r="B55" s="21"/>
      <c r="C55" s="21"/>
      <c r="D55" s="21"/>
      <c r="E55" s="21"/>
      <c r="F55" s="21"/>
      <c r="G55" s="21"/>
      <c r="H55" s="21"/>
      <c r="I55" s="4" t="s">
        <v>2</v>
      </c>
      <c r="J55" s="24"/>
    </row>
    <row r="56" customFormat="false" ht="15.25" hidden="false" customHeight="false" outlineLevel="0" collapsed="false">
      <c r="A56" s="5" t="s">
        <v>3</v>
      </c>
      <c r="B56" s="5" t="s">
        <v>4</v>
      </c>
      <c r="C56" s="5" t="s">
        <v>5</v>
      </c>
      <c r="D56" s="5" t="s">
        <v>6</v>
      </c>
      <c r="E56" s="5" t="s">
        <v>7</v>
      </c>
      <c r="F56" s="5" t="s">
        <v>8</v>
      </c>
      <c r="G56" s="5" t="s">
        <v>9</v>
      </c>
      <c r="H56" s="5" t="s">
        <v>10</v>
      </c>
      <c r="I56" s="6"/>
      <c r="J56" s="24"/>
    </row>
    <row r="57" customFormat="false" ht="15.25" hidden="false" customHeight="false" outlineLevel="0" collapsed="false">
      <c r="A57" s="8" t="n">
        <v>9.92</v>
      </c>
      <c r="B57" s="8" t="n">
        <v>43.94</v>
      </c>
      <c r="C57" s="8" t="n">
        <v>31.9</v>
      </c>
      <c r="D57" s="8" t="n">
        <f aca="false">(A57+B57+C57)/3</f>
        <v>28.5866666666667</v>
      </c>
      <c r="E57" s="9" t="n">
        <v>1</v>
      </c>
      <c r="F57" s="10" t="n">
        <v>1</v>
      </c>
      <c r="G57" s="8" t="n">
        <f aca="false">(D57/F57)/12*8</f>
        <v>19.0577777777778</v>
      </c>
      <c r="H57" s="8" t="n">
        <f aca="false">G57/8</f>
        <v>2.38222222222222</v>
      </c>
      <c r="I57" s="11"/>
      <c r="J57" s="24"/>
    </row>
    <row r="58" customFormat="false" ht="15.25" hidden="false" customHeight="false" outlineLevel="0" collapsed="false">
      <c r="A58" s="8"/>
      <c r="B58" s="8"/>
      <c r="C58" s="8"/>
      <c r="D58" s="8"/>
      <c r="E58" s="9"/>
      <c r="F58" s="9"/>
      <c r="G58" s="8"/>
      <c r="H58" s="8"/>
      <c r="I58" s="11"/>
      <c r="J58" s="24"/>
    </row>
    <row r="59" customFormat="false" ht="15.25" hidden="false" customHeight="false" outlineLevel="0" collapsed="false">
      <c r="A59" s="21" t="s">
        <v>29</v>
      </c>
      <c r="B59" s="21"/>
      <c r="C59" s="21"/>
      <c r="D59" s="21"/>
      <c r="E59" s="21"/>
      <c r="F59" s="21"/>
      <c r="G59" s="21"/>
      <c r="H59" s="21"/>
      <c r="I59" s="4" t="s">
        <v>2</v>
      </c>
      <c r="J59" s="24"/>
    </row>
    <row r="60" customFormat="false" ht="15.25" hidden="false" customHeight="false" outlineLevel="0" collapsed="false">
      <c r="A60" s="5" t="s">
        <v>3</v>
      </c>
      <c r="B60" s="5" t="s">
        <v>4</v>
      </c>
      <c r="C60" s="5" t="s">
        <v>5</v>
      </c>
      <c r="D60" s="5" t="s">
        <v>6</v>
      </c>
      <c r="E60" s="5" t="s">
        <v>7</v>
      </c>
      <c r="F60" s="5" t="s">
        <v>8</v>
      </c>
      <c r="G60" s="5" t="s">
        <v>9</v>
      </c>
      <c r="H60" s="5" t="s">
        <v>10</v>
      </c>
      <c r="I60" s="7"/>
      <c r="J60" s="24"/>
    </row>
    <row r="61" customFormat="false" ht="15.25" hidden="false" customHeight="false" outlineLevel="0" collapsed="false">
      <c r="A61" s="8" t="n">
        <v>3.9</v>
      </c>
      <c r="B61" s="8" t="n">
        <v>11</v>
      </c>
      <c r="C61" s="8" t="n">
        <v>4.24</v>
      </c>
      <c r="D61" s="8" t="n">
        <f aca="false">(A61+B61+C61)/3</f>
        <v>6.38</v>
      </c>
      <c r="E61" s="9" t="n">
        <v>1</v>
      </c>
      <c r="F61" s="10" t="n">
        <v>1</v>
      </c>
      <c r="G61" s="8" t="n">
        <f aca="false">(D61/F61)/12*8</f>
        <v>4.25333333333333</v>
      </c>
      <c r="H61" s="8" t="n">
        <f aca="false">G61/8</f>
        <v>0.531666666666667</v>
      </c>
      <c r="I61" s="11"/>
      <c r="J61" s="24"/>
    </row>
    <row r="62" customFormat="false" ht="15.25" hidden="false" customHeight="false" outlineLevel="0" collapsed="false">
      <c r="A62" s="8"/>
      <c r="B62" s="8"/>
      <c r="C62" s="8"/>
      <c r="D62" s="8"/>
      <c r="E62" s="9"/>
      <c r="F62" s="9"/>
      <c r="G62" s="8"/>
      <c r="H62" s="8"/>
      <c r="I62" s="11"/>
      <c r="J62" s="24"/>
    </row>
    <row r="63" customFormat="false" ht="15.25" hidden="false" customHeight="false" outlineLevel="0" collapsed="false">
      <c r="A63" s="21" t="s">
        <v>78</v>
      </c>
      <c r="B63" s="21"/>
      <c r="C63" s="21"/>
      <c r="D63" s="21"/>
      <c r="E63" s="21"/>
      <c r="F63" s="21"/>
      <c r="G63" s="21"/>
      <c r="H63" s="21"/>
      <c r="I63" s="4" t="s">
        <v>2</v>
      </c>
      <c r="J63" s="24"/>
    </row>
    <row r="64" customFormat="false" ht="15.25" hidden="false" customHeight="false" outlineLevel="0" collapsed="false">
      <c r="A64" s="5" t="s">
        <v>3</v>
      </c>
      <c r="B64" s="5" t="s">
        <v>4</v>
      </c>
      <c r="C64" s="5" t="s">
        <v>5</v>
      </c>
      <c r="D64" s="5" t="s">
        <v>6</v>
      </c>
      <c r="E64" s="5" t="s">
        <v>7</v>
      </c>
      <c r="F64" s="5" t="s">
        <v>8</v>
      </c>
      <c r="G64" s="5" t="s">
        <v>9</v>
      </c>
      <c r="H64" s="5" t="s">
        <v>10</v>
      </c>
      <c r="I64" s="7"/>
      <c r="J64" s="24"/>
    </row>
    <row r="65" customFormat="false" ht="15.25" hidden="false" customHeight="false" outlineLevel="0" collapsed="false">
      <c r="A65" s="8" t="n">
        <v>9.79</v>
      </c>
      <c r="B65" s="8" t="n">
        <v>8.46</v>
      </c>
      <c r="C65" s="8" t="n">
        <v>8.84</v>
      </c>
      <c r="D65" s="8" t="n">
        <f aca="false">(A65+B65+C65)/3</f>
        <v>9.03</v>
      </c>
      <c r="E65" s="9" t="n">
        <v>1</v>
      </c>
      <c r="F65" s="10" t="n">
        <v>1</v>
      </c>
      <c r="G65" s="8" t="n">
        <f aca="false">(D65/F65)/12*160</f>
        <v>120.4</v>
      </c>
      <c r="H65" s="8" t="n">
        <f aca="false">G65/8</f>
        <v>15.05</v>
      </c>
      <c r="I65" s="11"/>
      <c r="J65" s="24"/>
    </row>
    <row r="66" customFormat="false" ht="15.25" hidden="false" customHeight="false" outlineLevel="0" collapsed="false">
      <c r="A66" s="8"/>
      <c r="B66" s="8"/>
      <c r="C66" s="8"/>
      <c r="D66" s="8"/>
      <c r="E66" s="9"/>
      <c r="F66" s="9"/>
      <c r="G66" s="8"/>
      <c r="H66" s="8"/>
      <c r="I66" s="11"/>
      <c r="J66" s="24"/>
    </row>
    <row r="67" customFormat="false" ht="17.4" hidden="false" customHeight="true" outlineLevel="0" collapsed="false">
      <c r="A67" s="21" t="s">
        <v>79</v>
      </c>
      <c r="B67" s="21"/>
      <c r="C67" s="21"/>
      <c r="D67" s="21"/>
      <c r="E67" s="21"/>
      <c r="F67" s="21"/>
      <c r="G67" s="21"/>
      <c r="H67" s="21"/>
      <c r="I67" s="4" t="s">
        <v>2</v>
      </c>
      <c r="J67" s="24"/>
    </row>
    <row r="68" customFormat="false" ht="15.25" hidden="false" customHeight="false" outlineLevel="0" collapsed="false">
      <c r="A68" s="5" t="s">
        <v>3</v>
      </c>
      <c r="B68" s="5" t="s">
        <v>4</v>
      </c>
      <c r="C68" s="5" t="s">
        <v>5</v>
      </c>
      <c r="D68" s="5" t="s">
        <v>6</v>
      </c>
      <c r="E68" s="5" t="s">
        <v>7</v>
      </c>
      <c r="F68" s="5" t="s">
        <v>8</v>
      </c>
      <c r="G68" s="5" t="s">
        <v>9</v>
      </c>
      <c r="H68" s="5" t="s">
        <v>10</v>
      </c>
      <c r="I68" s="7"/>
      <c r="J68" s="24"/>
    </row>
    <row r="69" customFormat="false" ht="15.25" hidden="false" customHeight="false" outlineLevel="0" collapsed="false">
      <c r="A69" s="8" t="n">
        <v>40</v>
      </c>
      <c r="B69" s="8" t="n">
        <v>32.92</v>
      </c>
      <c r="C69" s="8" t="n">
        <v>91.08</v>
      </c>
      <c r="D69" s="8" t="n">
        <f aca="false">(A69+B69+C69)/3</f>
        <v>54.6666666666667</v>
      </c>
      <c r="E69" s="9" t="n">
        <v>1</v>
      </c>
      <c r="F69" s="10" t="n">
        <v>1</v>
      </c>
      <c r="G69" s="8" t="n">
        <f aca="false">(D69/F69)/12*24</f>
        <v>109.333333333333</v>
      </c>
      <c r="H69" s="8" t="n">
        <f aca="false">G69/8</f>
        <v>13.6666666666667</v>
      </c>
      <c r="I69" s="11"/>
      <c r="J69" s="24"/>
    </row>
    <row r="70" customFormat="false" ht="15.25" hidden="false" customHeight="false" outlineLevel="0" collapsed="false">
      <c r="A70" s="8"/>
      <c r="B70" s="8"/>
      <c r="C70" s="8"/>
      <c r="D70" s="8"/>
      <c r="E70" s="9"/>
      <c r="F70" s="9"/>
      <c r="G70" s="8"/>
      <c r="H70" s="8"/>
      <c r="I70" s="11"/>
      <c r="J70" s="24"/>
    </row>
    <row r="71" customFormat="false" ht="15.25" hidden="false" customHeight="false" outlineLevel="0" collapsed="false">
      <c r="A71" s="21" t="s">
        <v>16</v>
      </c>
      <c r="B71" s="21"/>
      <c r="C71" s="21"/>
      <c r="D71" s="21"/>
      <c r="E71" s="21"/>
      <c r="F71" s="21"/>
      <c r="G71" s="21"/>
      <c r="H71" s="21"/>
      <c r="I71" s="4" t="s">
        <v>2</v>
      </c>
      <c r="J71" s="24"/>
    </row>
    <row r="72" customFormat="false" ht="15.25" hidden="false" customHeight="false" outlineLevel="0" collapsed="false">
      <c r="A72" s="5" t="s">
        <v>3</v>
      </c>
      <c r="B72" s="5" t="s">
        <v>4</v>
      </c>
      <c r="C72" s="5" t="s">
        <v>5</v>
      </c>
      <c r="D72" s="5" t="s">
        <v>6</v>
      </c>
      <c r="E72" s="5" t="s">
        <v>7</v>
      </c>
      <c r="F72" s="5" t="s">
        <v>8</v>
      </c>
      <c r="G72" s="5" t="s">
        <v>9</v>
      </c>
      <c r="H72" s="5" t="s">
        <v>10</v>
      </c>
      <c r="I72" s="6"/>
      <c r="J72" s="24"/>
    </row>
    <row r="73" customFormat="false" ht="15.25" hidden="false" customHeight="false" outlineLevel="0" collapsed="false">
      <c r="A73" s="8" t="n">
        <v>75.16</v>
      </c>
      <c r="B73" s="8" t="n">
        <v>39.9</v>
      </c>
      <c r="C73" s="8" t="n">
        <v>72.9</v>
      </c>
      <c r="D73" s="8" t="n">
        <f aca="false">(A73+B73+C73)/3</f>
        <v>62.6533333333333</v>
      </c>
      <c r="E73" s="9" t="n">
        <v>1</v>
      </c>
      <c r="F73" s="10" t="n">
        <v>1</v>
      </c>
      <c r="G73" s="8" t="n">
        <f aca="false">(D73/F73)/12*8</f>
        <v>41.7688888888889</v>
      </c>
      <c r="H73" s="8" t="n">
        <f aca="false">G73/8</f>
        <v>5.22111111111111</v>
      </c>
      <c r="I73" s="11"/>
      <c r="J73" s="24"/>
    </row>
    <row r="74" customFormat="false" ht="15.25" hidden="false" customHeight="false" outlineLevel="0" collapsed="false">
      <c r="A74" s="8"/>
      <c r="B74" s="8"/>
      <c r="C74" s="8"/>
      <c r="D74" s="8"/>
      <c r="E74" s="9"/>
      <c r="F74" s="9"/>
      <c r="G74" s="8"/>
      <c r="H74" s="8"/>
      <c r="I74" s="11"/>
      <c r="J74" s="24"/>
    </row>
    <row r="75" customFormat="false" ht="15.25" hidden="false" customHeight="false" outlineLevel="0" collapsed="false">
      <c r="A75" s="21" t="s">
        <v>80</v>
      </c>
      <c r="B75" s="21"/>
      <c r="C75" s="21"/>
      <c r="D75" s="21"/>
      <c r="E75" s="21"/>
      <c r="F75" s="21"/>
      <c r="G75" s="21"/>
      <c r="H75" s="21"/>
      <c r="I75" s="4" t="s">
        <v>2</v>
      </c>
      <c r="J75" s="24"/>
    </row>
    <row r="76" customFormat="false" ht="15.25" hidden="false" customHeight="false" outlineLevel="0" collapsed="false">
      <c r="A76" s="5" t="s">
        <v>3</v>
      </c>
      <c r="B76" s="5" t="s">
        <v>4</v>
      </c>
      <c r="C76" s="5" t="s">
        <v>5</v>
      </c>
      <c r="D76" s="5" t="s">
        <v>6</v>
      </c>
      <c r="E76" s="5" t="s">
        <v>7</v>
      </c>
      <c r="F76" s="5" t="s">
        <v>8</v>
      </c>
      <c r="G76" s="5" t="s">
        <v>9</v>
      </c>
      <c r="H76" s="5" t="s">
        <v>10</v>
      </c>
      <c r="I76" s="7"/>
      <c r="J76" s="24"/>
    </row>
    <row r="77" customFormat="false" ht="15.25" hidden="false" customHeight="false" outlineLevel="0" collapsed="false">
      <c r="A77" s="8" t="n">
        <v>37.04</v>
      </c>
      <c r="B77" s="8" t="n">
        <v>23.43</v>
      </c>
      <c r="C77" s="8" t="n">
        <v>18.7</v>
      </c>
      <c r="D77" s="8" t="n">
        <f aca="false">(A77+B77+C77)/3</f>
        <v>26.39</v>
      </c>
      <c r="E77" s="9" t="n">
        <v>1</v>
      </c>
      <c r="F77" s="10" t="n">
        <v>1</v>
      </c>
      <c r="G77" s="8" t="n">
        <f aca="false">(D77/F77)/12*8</f>
        <v>17.5933333333333</v>
      </c>
      <c r="H77" s="8" t="n">
        <f aca="false">G77/8</f>
        <v>2.19916666666667</v>
      </c>
      <c r="I77" s="11"/>
      <c r="J77" s="24"/>
    </row>
    <row r="78" customFormat="false" ht="15.25" hidden="false" customHeight="false" outlineLevel="0" collapsed="false">
      <c r="A78" s="8"/>
      <c r="B78" s="8"/>
      <c r="C78" s="8"/>
      <c r="D78" s="8"/>
      <c r="E78" s="9"/>
      <c r="F78" s="9"/>
      <c r="G78" s="8"/>
      <c r="H78" s="8"/>
      <c r="I78" s="11"/>
      <c r="J78" s="24"/>
    </row>
    <row r="79" customFormat="false" ht="15.65" hidden="false" customHeight="false" outlineLevel="0" collapsed="false">
      <c r="A79" s="21" t="s">
        <v>81</v>
      </c>
      <c r="B79" s="21"/>
      <c r="C79" s="21"/>
      <c r="D79" s="21"/>
      <c r="E79" s="21"/>
      <c r="F79" s="21"/>
      <c r="G79" s="21"/>
      <c r="H79" s="21"/>
      <c r="I79" s="4" t="s">
        <v>2</v>
      </c>
      <c r="J79" s="24"/>
    </row>
    <row r="80" customFormat="false" ht="15.25" hidden="false" customHeight="false" outlineLevel="0" collapsed="false">
      <c r="A80" s="5" t="s">
        <v>3</v>
      </c>
      <c r="B80" s="5" t="s">
        <v>4</v>
      </c>
      <c r="C80" s="5" t="s">
        <v>5</v>
      </c>
      <c r="D80" s="5" t="s">
        <v>6</v>
      </c>
      <c r="E80" s="5" t="s">
        <v>7</v>
      </c>
      <c r="F80" s="5" t="s">
        <v>8</v>
      </c>
      <c r="G80" s="5" t="s">
        <v>9</v>
      </c>
      <c r="H80" s="5" t="s">
        <v>10</v>
      </c>
      <c r="I80" s="7"/>
      <c r="J80" s="24"/>
    </row>
    <row r="81" customFormat="false" ht="15.25" hidden="false" customHeight="false" outlineLevel="0" collapsed="false">
      <c r="A81" s="8" t="n">
        <v>58.27</v>
      </c>
      <c r="B81" s="8" t="n">
        <v>59.9</v>
      </c>
      <c r="C81" s="8" t="n">
        <v>82.9</v>
      </c>
      <c r="D81" s="8" t="n">
        <f aca="false">(A81+B81+C81)/3</f>
        <v>67.0233333333333</v>
      </c>
      <c r="E81" s="9" t="n">
        <v>1</v>
      </c>
      <c r="F81" s="10" t="n">
        <v>1</v>
      </c>
      <c r="G81" s="8" t="n">
        <f aca="false">(D81/F81)/12*8</f>
        <v>44.6822222222222</v>
      </c>
      <c r="H81" s="8" t="n">
        <f aca="false">G81/8</f>
        <v>5.58527777777778</v>
      </c>
      <c r="I81" s="11"/>
      <c r="J81" s="24"/>
    </row>
    <row r="82" customFormat="false" ht="15.25" hidden="false" customHeight="false" outlineLevel="0" collapsed="false">
      <c r="A82" s="8"/>
      <c r="B82" s="8"/>
      <c r="C82" s="8"/>
      <c r="D82" s="8"/>
      <c r="E82" s="9"/>
      <c r="F82" s="9"/>
      <c r="G82" s="8"/>
      <c r="H82" s="8"/>
      <c r="I82" s="11"/>
      <c r="J82" s="24"/>
    </row>
    <row r="83" customFormat="false" ht="15.25" hidden="false" customHeight="false" outlineLevel="0" collapsed="false">
      <c r="A83" s="21" t="s">
        <v>82</v>
      </c>
      <c r="B83" s="21"/>
      <c r="C83" s="21"/>
      <c r="D83" s="21"/>
      <c r="E83" s="21"/>
      <c r="F83" s="21"/>
      <c r="G83" s="21"/>
      <c r="H83" s="21"/>
      <c r="I83" s="4" t="s">
        <v>2</v>
      </c>
      <c r="J83" s="24"/>
    </row>
    <row r="84" customFormat="false" ht="15.25" hidden="false" customHeight="false" outlineLevel="0" collapsed="false">
      <c r="A84" s="5" t="s">
        <v>3</v>
      </c>
      <c r="B84" s="5" t="s">
        <v>4</v>
      </c>
      <c r="C84" s="5" t="s">
        <v>5</v>
      </c>
      <c r="D84" s="5" t="s">
        <v>6</v>
      </c>
      <c r="E84" s="5" t="s">
        <v>7</v>
      </c>
      <c r="F84" s="5" t="s">
        <v>8</v>
      </c>
      <c r="G84" s="5" t="s">
        <v>9</v>
      </c>
      <c r="H84" s="5" t="s">
        <v>10</v>
      </c>
      <c r="I84" s="7"/>
      <c r="J84" s="24"/>
    </row>
    <row r="85" customFormat="false" ht="15.25" hidden="false" customHeight="false" outlineLevel="0" collapsed="false">
      <c r="A85" s="8" t="n">
        <v>45.51</v>
      </c>
      <c r="B85" s="8" t="n">
        <v>25.72</v>
      </c>
      <c r="C85" s="8" t="n">
        <v>105</v>
      </c>
      <c r="D85" s="8" t="n">
        <f aca="false">(A85+B85+C85)/3</f>
        <v>58.7433333333333</v>
      </c>
      <c r="E85" s="9" t="n">
        <v>1</v>
      </c>
      <c r="F85" s="10" t="n">
        <v>1</v>
      </c>
      <c r="G85" s="8" t="n">
        <f aca="false">(D85/F85)/12*8</f>
        <v>39.1622222222222</v>
      </c>
      <c r="H85" s="8" t="n">
        <f aca="false">G85/8</f>
        <v>4.89527777777778</v>
      </c>
      <c r="I85" s="11"/>
      <c r="J85" s="24"/>
    </row>
    <row r="86" customFormat="false" ht="15.25" hidden="false" customHeight="false" outlineLevel="0" collapsed="false">
      <c r="A86" s="8"/>
      <c r="B86" s="8"/>
      <c r="C86" s="8"/>
      <c r="D86" s="8"/>
      <c r="E86" s="9"/>
      <c r="F86" s="9"/>
      <c r="G86" s="8"/>
      <c r="H86" s="8"/>
      <c r="I86" s="11"/>
      <c r="J86" s="24"/>
    </row>
    <row r="87" customFormat="false" ht="15.25" hidden="false" customHeight="false" outlineLevel="0" collapsed="false">
      <c r="A87" s="21" t="s">
        <v>83</v>
      </c>
      <c r="B87" s="21"/>
      <c r="C87" s="21"/>
      <c r="D87" s="21"/>
      <c r="E87" s="21"/>
      <c r="F87" s="21"/>
      <c r="G87" s="21"/>
      <c r="H87" s="21"/>
      <c r="I87" s="4" t="s">
        <v>2</v>
      </c>
      <c r="J87" s="24"/>
    </row>
    <row r="88" customFormat="false" ht="15.25" hidden="false" customHeight="false" outlineLevel="0" collapsed="false">
      <c r="A88" s="5" t="s">
        <v>3</v>
      </c>
      <c r="B88" s="5" t="s">
        <v>4</v>
      </c>
      <c r="C88" s="5" t="s">
        <v>5</v>
      </c>
      <c r="D88" s="5" t="s">
        <v>6</v>
      </c>
      <c r="E88" s="5" t="s">
        <v>7</v>
      </c>
      <c r="F88" s="6" t="s">
        <v>8</v>
      </c>
      <c r="G88" s="5" t="s">
        <v>9</v>
      </c>
      <c r="H88" s="5" t="s">
        <v>10</v>
      </c>
      <c r="I88" s="6" t="n">
        <v>3926</v>
      </c>
      <c r="J88" s="24"/>
    </row>
    <row r="89" customFormat="false" ht="15.25" hidden="false" customHeight="false" outlineLevel="0" collapsed="false">
      <c r="A89" s="8" t="n">
        <v>23.8</v>
      </c>
      <c r="B89" s="8" t="n">
        <v>14.9</v>
      </c>
      <c r="C89" s="8" t="n">
        <v>16.9</v>
      </c>
      <c r="D89" s="8" t="n">
        <f aca="false">(A89+B89+C89)/3</f>
        <v>18.5333333333333</v>
      </c>
      <c r="E89" s="9" t="n">
        <v>1</v>
      </c>
      <c r="F89" s="10" t="n">
        <v>1</v>
      </c>
      <c r="G89" s="8" t="n">
        <f aca="false">(D89/F89)/12*8</f>
        <v>12.3555555555556</v>
      </c>
      <c r="H89" s="8" t="n">
        <f aca="false">G89/8</f>
        <v>1.54444444444444</v>
      </c>
      <c r="I89" s="11"/>
      <c r="J89" s="24"/>
    </row>
    <row r="90" customFormat="false" ht="15.25" hidden="false" customHeight="false" outlineLevel="0" collapsed="false">
      <c r="A90" s="8"/>
      <c r="B90" s="8"/>
      <c r="C90" s="8"/>
      <c r="D90" s="8"/>
      <c r="E90" s="9"/>
      <c r="F90" s="9"/>
      <c r="G90" s="8"/>
      <c r="H90" s="8"/>
      <c r="I90" s="11"/>
      <c r="J90" s="24"/>
    </row>
    <row r="91" customFormat="false" ht="15.25" hidden="false" customHeight="false" outlineLevel="0" collapsed="false">
      <c r="A91" s="21" t="s">
        <v>53</v>
      </c>
      <c r="B91" s="21"/>
      <c r="C91" s="21"/>
      <c r="D91" s="21"/>
      <c r="E91" s="21"/>
      <c r="F91" s="21"/>
      <c r="G91" s="21"/>
      <c r="H91" s="21"/>
      <c r="I91" s="4" t="s">
        <v>2</v>
      </c>
      <c r="J91" s="24"/>
    </row>
    <row r="92" customFormat="false" ht="15.25" hidden="false" customHeight="false" outlineLevel="0" collapsed="false">
      <c r="A92" s="5" t="s">
        <v>3</v>
      </c>
      <c r="B92" s="5" t="s">
        <v>4</v>
      </c>
      <c r="C92" s="5" t="s">
        <v>5</v>
      </c>
      <c r="D92" s="5" t="s">
        <v>6</v>
      </c>
      <c r="E92" s="5" t="s">
        <v>7</v>
      </c>
      <c r="F92" s="5" t="s">
        <v>8</v>
      </c>
      <c r="G92" s="5" t="s">
        <v>9</v>
      </c>
      <c r="H92" s="5" t="s">
        <v>10</v>
      </c>
      <c r="I92" s="7"/>
      <c r="J92" s="24"/>
    </row>
    <row r="93" customFormat="false" ht="15.25" hidden="false" customHeight="false" outlineLevel="0" collapsed="false">
      <c r="A93" s="8" t="n">
        <v>11.5</v>
      </c>
      <c r="B93" s="8" t="n">
        <v>12.21</v>
      </c>
      <c r="C93" s="8" t="n">
        <v>11.3</v>
      </c>
      <c r="D93" s="8" t="n">
        <f aca="false">(A93+B93+C93)/3</f>
        <v>11.67</v>
      </c>
      <c r="E93" s="9" t="n">
        <v>1</v>
      </c>
      <c r="F93" s="10" t="n">
        <v>1</v>
      </c>
      <c r="G93" s="8" t="n">
        <f aca="false">(D93/F93)/12*16</f>
        <v>15.56</v>
      </c>
      <c r="H93" s="8" t="n">
        <f aca="false">G93/8</f>
        <v>1.945</v>
      </c>
      <c r="I93" s="11"/>
      <c r="J93" s="24"/>
    </row>
    <row r="94" customFormat="false" ht="15" hidden="false" customHeight="false" outlineLevel="0" collapsed="false">
      <c r="A94" s="8"/>
      <c r="B94" s="8"/>
      <c r="C94" s="8"/>
      <c r="D94" s="8"/>
      <c r="E94" s="35"/>
      <c r="F94" s="9"/>
      <c r="G94" s="8"/>
      <c r="H94" s="8"/>
      <c r="I94" s="11"/>
      <c r="J94" s="24"/>
    </row>
    <row r="95" customFormat="false" ht="15.25" hidden="false" customHeight="false" outlineLevel="0" collapsed="false">
      <c r="A95" s="21" t="s">
        <v>17</v>
      </c>
      <c r="B95" s="21"/>
      <c r="C95" s="21"/>
      <c r="D95" s="21"/>
      <c r="E95" s="21"/>
      <c r="F95" s="21"/>
      <c r="G95" s="21"/>
      <c r="H95" s="21"/>
      <c r="I95" s="4" t="s">
        <v>2</v>
      </c>
      <c r="J95" s="24"/>
    </row>
    <row r="96" customFormat="false" ht="15.25" hidden="false" customHeight="false" outlineLevel="0" collapsed="false">
      <c r="A96" s="5" t="s">
        <v>3</v>
      </c>
      <c r="B96" s="5" t="s">
        <v>4</v>
      </c>
      <c r="C96" s="5" t="s">
        <v>5</v>
      </c>
      <c r="D96" s="5" t="s">
        <v>6</v>
      </c>
      <c r="E96" s="5" t="s">
        <v>7</v>
      </c>
      <c r="F96" s="5" t="s">
        <v>8</v>
      </c>
      <c r="G96" s="5" t="s">
        <v>9</v>
      </c>
      <c r="H96" s="5" t="s">
        <v>10</v>
      </c>
      <c r="I96" s="6"/>
      <c r="J96" s="24"/>
    </row>
    <row r="97" customFormat="false" ht="15.25" hidden="false" customHeight="false" outlineLevel="0" collapsed="false">
      <c r="A97" s="8" t="n">
        <v>35.56</v>
      </c>
      <c r="B97" s="8" t="n">
        <v>37.9</v>
      </c>
      <c r="C97" s="8" t="n">
        <v>35.5</v>
      </c>
      <c r="D97" s="8" t="n">
        <f aca="false">(A97+B97+C97)/3</f>
        <v>36.32</v>
      </c>
      <c r="E97" s="9" t="n">
        <v>1</v>
      </c>
      <c r="F97" s="10" t="n">
        <v>1</v>
      </c>
      <c r="G97" s="8" t="n">
        <f aca="false">(D97/F97)/12*48</f>
        <v>145.28</v>
      </c>
      <c r="H97" s="8" t="n">
        <f aca="false">G97/8</f>
        <v>18.16</v>
      </c>
      <c r="I97" s="11"/>
      <c r="J97" s="24"/>
    </row>
    <row r="98" customFormat="false" ht="15.25" hidden="false" customHeight="false" outlineLevel="0" collapsed="false">
      <c r="A98" s="8"/>
      <c r="B98" s="8"/>
      <c r="C98" s="8"/>
      <c r="D98" s="8"/>
      <c r="E98" s="9"/>
      <c r="F98" s="9"/>
      <c r="G98" s="8"/>
      <c r="H98" s="8"/>
      <c r="I98" s="11"/>
      <c r="J98" s="24"/>
    </row>
    <row r="99" customFormat="false" ht="15.25" hidden="false" customHeight="false" outlineLevel="0" collapsed="false">
      <c r="A99" s="21" t="s">
        <v>84</v>
      </c>
      <c r="B99" s="21"/>
      <c r="C99" s="21"/>
      <c r="D99" s="21"/>
      <c r="E99" s="21"/>
      <c r="F99" s="21"/>
      <c r="G99" s="21"/>
      <c r="H99" s="21"/>
      <c r="I99" s="4" t="s">
        <v>2</v>
      </c>
      <c r="J99" s="24"/>
    </row>
    <row r="100" customFormat="false" ht="15.25" hidden="false" customHeight="false" outlineLevel="0" collapsed="false">
      <c r="A100" s="5" t="s">
        <v>3</v>
      </c>
      <c r="B100" s="5" t="s">
        <v>4</v>
      </c>
      <c r="C100" s="5" t="s">
        <v>5</v>
      </c>
      <c r="D100" s="5" t="s">
        <v>6</v>
      </c>
      <c r="E100" s="5" t="s">
        <v>7</v>
      </c>
      <c r="F100" s="5" t="s">
        <v>8</v>
      </c>
      <c r="G100" s="5" t="s">
        <v>9</v>
      </c>
      <c r="H100" s="5" t="s">
        <v>10</v>
      </c>
      <c r="I100" s="7"/>
      <c r="J100" s="24"/>
    </row>
    <row r="101" customFormat="false" ht="15.25" hidden="false" customHeight="false" outlineLevel="0" collapsed="false">
      <c r="A101" s="8" t="n">
        <v>22.9</v>
      </c>
      <c r="B101" s="8" t="n">
        <v>13.5</v>
      </c>
      <c r="C101" s="8" t="n">
        <v>13.7</v>
      </c>
      <c r="D101" s="8" t="n">
        <f aca="false">(A101+B101+C101)/3</f>
        <v>16.7</v>
      </c>
      <c r="E101" s="9" t="n">
        <v>1</v>
      </c>
      <c r="F101" s="10" t="n">
        <v>1</v>
      </c>
      <c r="G101" s="8" t="n">
        <f aca="false">(D101/F101)/12*48</f>
        <v>66.8</v>
      </c>
      <c r="H101" s="8" t="n">
        <f aca="false">G101/8</f>
        <v>8.35</v>
      </c>
      <c r="I101" s="11"/>
      <c r="J101" s="24"/>
    </row>
    <row r="102" customFormat="false" ht="15.25" hidden="false" customHeight="false" outlineLevel="0" collapsed="false">
      <c r="A102" s="8"/>
      <c r="B102" s="8"/>
      <c r="C102" s="8"/>
      <c r="D102" s="8"/>
      <c r="E102" s="9"/>
      <c r="F102" s="9"/>
      <c r="G102" s="8"/>
      <c r="H102" s="8"/>
      <c r="I102" s="11"/>
      <c r="J102" s="24"/>
    </row>
    <row r="103" customFormat="false" ht="15.25" hidden="false" customHeight="false" outlineLevel="0" collapsed="false">
      <c r="A103" s="21" t="s">
        <v>57</v>
      </c>
      <c r="B103" s="21"/>
      <c r="C103" s="21"/>
      <c r="D103" s="21"/>
      <c r="E103" s="21"/>
      <c r="F103" s="21"/>
      <c r="G103" s="21"/>
      <c r="H103" s="21"/>
      <c r="I103" s="4" t="s">
        <v>2</v>
      </c>
      <c r="J103" s="24"/>
    </row>
    <row r="104" customFormat="false" ht="15.25" hidden="false" customHeight="false" outlineLevel="0" collapsed="false">
      <c r="A104" s="5" t="s">
        <v>3</v>
      </c>
      <c r="B104" s="5" t="s">
        <v>4</v>
      </c>
      <c r="C104" s="5" t="s">
        <v>5</v>
      </c>
      <c r="D104" s="5" t="s">
        <v>6</v>
      </c>
      <c r="E104" s="5" t="s">
        <v>7</v>
      </c>
      <c r="F104" s="5" t="s">
        <v>8</v>
      </c>
      <c r="G104" s="5" t="s">
        <v>9</v>
      </c>
      <c r="H104" s="5" t="s">
        <v>10</v>
      </c>
      <c r="I104" s="7"/>
      <c r="J104" s="24"/>
    </row>
    <row r="105" customFormat="false" ht="15.25" hidden="false" customHeight="false" outlineLevel="0" collapsed="false">
      <c r="A105" s="8" t="n">
        <v>94.9</v>
      </c>
      <c r="B105" s="8" t="n">
        <v>49.9</v>
      </c>
      <c r="C105" s="8" t="n">
        <v>78</v>
      </c>
      <c r="D105" s="8" t="n">
        <f aca="false">(A105+B105+C105)/3</f>
        <v>74.2666666666667</v>
      </c>
      <c r="E105" s="9" t="n">
        <v>1</v>
      </c>
      <c r="F105" s="10" t="n">
        <v>1</v>
      </c>
      <c r="G105" s="8" t="n">
        <f aca="false">(D105/F105)/12*24</f>
        <v>148.533333333333</v>
      </c>
      <c r="H105" s="8" t="n">
        <f aca="false">G105/8</f>
        <v>18.5666666666667</v>
      </c>
      <c r="I105" s="11"/>
      <c r="J105" s="24"/>
    </row>
    <row r="106" customFormat="false" ht="15" hidden="false" customHeight="false" outlineLevel="0" collapsed="false">
      <c r="A106" s="8"/>
      <c r="B106" s="8"/>
      <c r="C106" s="8"/>
      <c r="D106" s="8"/>
      <c r="E106" s="9"/>
      <c r="F106" s="10"/>
      <c r="G106" s="8"/>
      <c r="H106" s="8"/>
      <c r="I106" s="11"/>
      <c r="J106" s="24"/>
    </row>
    <row r="107" customFormat="false" ht="15" hidden="false" customHeight="false" outlineLevel="0" collapsed="false">
      <c r="A107" s="3" t="s">
        <v>20</v>
      </c>
      <c r="B107" s="3"/>
      <c r="C107" s="3"/>
      <c r="D107" s="3"/>
      <c r="E107" s="3"/>
      <c r="F107" s="3"/>
      <c r="G107" s="3"/>
      <c r="H107" s="3"/>
      <c r="I107" s="4" t="s">
        <v>2</v>
      </c>
      <c r="J107" s="24"/>
    </row>
    <row r="108" customFormat="false" ht="15" hidden="false" customHeight="false" outlineLevel="0" collapsed="false">
      <c r="A108" s="5" t="s">
        <v>3</v>
      </c>
      <c r="B108" s="5" t="s">
        <v>4</v>
      </c>
      <c r="C108" s="5" t="s">
        <v>5</v>
      </c>
      <c r="D108" s="5" t="s">
        <v>6</v>
      </c>
      <c r="E108" s="5" t="s">
        <v>7</v>
      </c>
      <c r="F108" s="6" t="s">
        <v>8</v>
      </c>
      <c r="G108" s="5" t="s">
        <v>9</v>
      </c>
      <c r="H108" s="5" t="s">
        <v>10</v>
      </c>
      <c r="I108" s="7"/>
      <c r="J108" s="24"/>
    </row>
    <row r="109" customFormat="false" ht="15" hidden="false" customHeight="false" outlineLevel="0" collapsed="false">
      <c r="A109" s="8" t="n">
        <v>4.7</v>
      </c>
      <c r="B109" s="8" t="n">
        <v>4.1</v>
      </c>
      <c r="C109" s="8" t="n">
        <v>3.4</v>
      </c>
      <c r="D109" s="8" t="n">
        <f aca="false">(A109+B109+C109)/3</f>
        <v>4.06666666666667</v>
      </c>
      <c r="E109" s="9" t="n">
        <v>1</v>
      </c>
      <c r="F109" s="10" t="n">
        <v>1</v>
      </c>
      <c r="G109" s="8" t="n">
        <f aca="false">(D109/F109)/12*8</f>
        <v>2.71111111111111</v>
      </c>
      <c r="H109" s="8" t="n">
        <f aca="false">G109/8</f>
        <v>0.338888888888889</v>
      </c>
      <c r="I109" s="11"/>
      <c r="J109" s="24"/>
    </row>
    <row r="110" customFormat="false" ht="15" hidden="false" customHeight="false" outlineLevel="0" collapsed="false">
      <c r="A110" s="8"/>
      <c r="B110" s="8"/>
      <c r="C110" s="8"/>
      <c r="D110" s="8"/>
      <c r="E110" s="9"/>
      <c r="F110" s="10"/>
      <c r="G110" s="8"/>
      <c r="H110" s="8"/>
      <c r="I110" s="11"/>
      <c r="J110" s="24"/>
    </row>
    <row r="111" customFormat="false" ht="15" hidden="false" customHeight="false" outlineLevel="0" collapsed="false">
      <c r="A111" s="3" t="s">
        <v>21</v>
      </c>
      <c r="B111" s="3"/>
      <c r="C111" s="3"/>
      <c r="D111" s="3"/>
      <c r="E111" s="3"/>
      <c r="F111" s="3"/>
      <c r="G111" s="3"/>
      <c r="H111" s="3"/>
      <c r="I111" s="4" t="s">
        <v>2</v>
      </c>
      <c r="J111" s="24"/>
    </row>
    <row r="112" customFormat="false" ht="15" hidden="false" customHeight="false" outlineLevel="0" collapsed="false">
      <c r="A112" s="5" t="s">
        <v>3</v>
      </c>
      <c r="B112" s="5" t="s">
        <v>4</v>
      </c>
      <c r="C112" s="5" t="s">
        <v>5</v>
      </c>
      <c r="D112" s="5" t="s">
        <v>6</v>
      </c>
      <c r="E112" s="5" t="s">
        <v>7</v>
      </c>
      <c r="F112" s="6" t="s">
        <v>8</v>
      </c>
      <c r="G112" s="5" t="s">
        <v>9</v>
      </c>
      <c r="H112" s="5" t="s">
        <v>10</v>
      </c>
      <c r="I112" s="7"/>
      <c r="J112" s="24"/>
    </row>
    <row r="113" customFormat="false" ht="15" hidden="false" customHeight="false" outlineLevel="0" collapsed="false">
      <c r="A113" s="8" t="n">
        <v>1.3</v>
      </c>
      <c r="B113" s="8" t="n">
        <v>1.59</v>
      </c>
      <c r="C113" s="8" t="n">
        <v>1.88</v>
      </c>
      <c r="D113" s="8" t="n">
        <f aca="false">(A113+B113+C113)/3</f>
        <v>1.59</v>
      </c>
      <c r="E113" s="9" t="n">
        <v>1</v>
      </c>
      <c r="F113" s="10" t="n">
        <v>1</v>
      </c>
      <c r="G113" s="8" t="n">
        <f aca="false">(D113/F113)/12*8</f>
        <v>1.06</v>
      </c>
      <c r="H113" s="8" t="n">
        <f aca="false">G113/8</f>
        <v>0.1325</v>
      </c>
      <c r="I113" s="11"/>
      <c r="J113" s="24"/>
    </row>
    <row r="114" customFormat="false" ht="15" hidden="false" customHeight="false" outlineLevel="0" collapsed="false">
      <c r="A114" s="8"/>
      <c r="B114" s="8"/>
      <c r="C114" s="8"/>
      <c r="D114" s="8"/>
      <c r="E114" s="9"/>
      <c r="F114" s="10"/>
      <c r="G114" s="8"/>
      <c r="H114" s="8"/>
      <c r="I114" s="11"/>
      <c r="J114" s="24"/>
    </row>
    <row r="115" customFormat="false" ht="15" hidden="false" customHeight="false" outlineLevel="0" collapsed="false">
      <c r="A115" s="3" t="s">
        <v>22</v>
      </c>
      <c r="B115" s="3"/>
      <c r="C115" s="3"/>
      <c r="D115" s="3"/>
      <c r="E115" s="3"/>
      <c r="F115" s="3"/>
      <c r="G115" s="3"/>
      <c r="H115" s="3"/>
      <c r="I115" s="4" t="s">
        <v>2</v>
      </c>
      <c r="J115" s="24"/>
    </row>
    <row r="116" customFormat="false" ht="15" hidden="false" customHeight="false" outlineLevel="0" collapsed="false">
      <c r="A116" s="5" t="s">
        <v>3</v>
      </c>
      <c r="B116" s="5" t="s">
        <v>4</v>
      </c>
      <c r="C116" s="5" t="s">
        <v>5</v>
      </c>
      <c r="D116" s="5" t="s">
        <v>6</v>
      </c>
      <c r="E116" s="5" t="s">
        <v>7</v>
      </c>
      <c r="F116" s="6" t="s">
        <v>8</v>
      </c>
      <c r="G116" s="5" t="s">
        <v>9</v>
      </c>
      <c r="H116" s="5" t="s">
        <v>10</v>
      </c>
      <c r="I116" s="6"/>
      <c r="J116" s="24"/>
    </row>
    <row r="117" customFormat="false" ht="15" hidden="false" customHeight="false" outlineLevel="0" collapsed="false">
      <c r="A117" s="8" t="n">
        <v>1499</v>
      </c>
      <c r="B117" s="8" t="n">
        <v>1199</v>
      </c>
      <c r="C117" s="8" t="n">
        <v>1299.9</v>
      </c>
      <c r="D117" s="8" t="n">
        <f aca="false">(A117+B117+C117)/3</f>
        <v>1332.63333333333</v>
      </c>
      <c r="E117" s="9" t="n">
        <v>0.1</v>
      </c>
      <c r="F117" s="10" t="n">
        <v>10</v>
      </c>
      <c r="G117" s="8" t="n">
        <f aca="false">(D117/F117)/12*4</f>
        <v>44.4211111111111</v>
      </c>
      <c r="H117" s="8" t="n">
        <f aca="false">G117/114</f>
        <v>0.389658869395712</v>
      </c>
      <c r="I117" s="11"/>
      <c r="J117" s="24"/>
    </row>
    <row r="118" customFormat="false" ht="15" hidden="false" customHeight="false" outlineLevel="0" collapsed="false">
      <c r="A118" s="8"/>
      <c r="B118" s="8"/>
      <c r="C118" s="8"/>
      <c r="D118" s="8"/>
      <c r="E118" s="9"/>
      <c r="F118" s="9"/>
      <c r="G118" s="8"/>
      <c r="H118" s="8"/>
      <c r="I118" s="11"/>
      <c r="J118" s="24"/>
    </row>
    <row r="119" customFormat="false" ht="15" hidden="false" customHeight="false" outlineLevel="0" collapsed="false">
      <c r="A119" s="17" t="s">
        <v>23</v>
      </c>
      <c r="B119" s="17"/>
      <c r="C119" s="17"/>
      <c r="D119" s="17"/>
      <c r="E119" s="17"/>
      <c r="F119" s="17"/>
      <c r="G119" s="18" t="n">
        <f aca="false">(G5+G9+G13+G17+G21+G25+G29+G33+G37+G41+G53+G57+G61+G65+G69+G73+G77+G81+G85+G89+G93+G97+G101+G105+G109+G113+G117)</f>
        <v>1587.39311111111</v>
      </c>
      <c r="H119" s="18" t="n">
        <f aca="false">(H5+H9+H13+H17+H21+H25+H29+H33+H37+H41+H53+H57+H61+H65+H69+H73+H77+H81+H85+H89+H93+H97+H101+H105+H109+H113+H117)</f>
        <v>193.261158869396</v>
      </c>
    </row>
    <row r="120" customFormat="false" ht="13.8" hidden="false" customHeight="false" outlineLevel="0" collapsed="false"/>
    <row r="121" customFormat="false" ht="15" hidden="false" customHeight="false" outlineLevel="0" collapsed="false">
      <c r="A121" s="19" t="s">
        <v>24</v>
      </c>
      <c r="B121" s="19"/>
      <c r="C121" s="19"/>
      <c r="D121" s="19"/>
      <c r="E121" s="19"/>
      <c r="F121" s="19"/>
      <c r="G121" s="20" t="n">
        <f aca="false">(G5+G9+G13+G17+G21+G25+G29+G33+G37+G41+G117)</f>
        <v>792.535333333334</v>
      </c>
      <c r="H121" s="20" t="n">
        <f aca="false">(H5+H9+H13+H17+H21+H25+H29+H33+H37+H41+H117)</f>
        <v>93.9039366471735</v>
      </c>
    </row>
    <row r="122" customFormat="false" ht="13.8" hidden="false" customHeight="false" outlineLevel="0" collapsed="false"/>
    <row r="123" customFormat="false" ht="15" hidden="false" customHeight="false" outlineLevel="0" collapsed="false">
      <c r="A123" s="36" t="s">
        <v>85</v>
      </c>
      <c r="B123" s="36"/>
      <c r="C123" s="36"/>
      <c r="D123" s="36"/>
      <c r="E123" s="36"/>
      <c r="F123" s="36"/>
      <c r="G123" s="37" t="n">
        <f aca="false">(G53+G57+G61+G65+G69+G73+G77+G81+G85+G89+G93)</f>
        <v>430.473333333333</v>
      </c>
      <c r="H123" s="37" t="n">
        <f aca="false">(H53+H57+H61+H65+H69+H73+H77+H81+H85+H89+H93)</f>
        <v>53.8091666666667</v>
      </c>
    </row>
    <row r="124" customFormat="false" ht="15" hidden="false" customHeight="false" outlineLevel="0" collapsed="false">
      <c r="A124" s="29"/>
      <c r="B124" s="38"/>
      <c r="C124" s="38"/>
      <c r="D124" s="38"/>
      <c r="E124" s="38"/>
      <c r="F124" s="38"/>
      <c r="G124" s="30"/>
      <c r="H124" s="30"/>
      <c r="I124" s="39"/>
    </row>
    <row r="125" customFormat="false" ht="15" hidden="false" customHeight="false" outlineLevel="0" collapsed="false">
      <c r="A125" s="19" t="s">
        <v>26</v>
      </c>
      <c r="B125" s="19"/>
      <c r="C125" s="19"/>
      <c r="D125" s="19"/>
      <c r="E125" s="19"/>
      <c r="F125" s="19"/>
      <c r="G125" s="20" t="n">
        <f aca="false">(G97+G101+G105+G109+G113)</f>
        <v>364.384444444444</v>
      </c>
      <c r="H125" s="20" t="n">
        <f aca="false">(H97+H101+H105+H109+H113)</f>
        <v>45.5480555555556</v>
      </c>
    </row>
    <row r="126" customFormat="false" ht="15" hidden="false" customHeight="false" outlineLevel="0" collapsed="false">
      <c r="A126" s="29"/>
      <c r="B126" s="29"/>
      <c r="C126" s="29"/>
      <c r="D126" s="29"/>
      <c r="E126" s="29"/>
      <c r="F126" s="29"/>
      <c r="G126" s="30"/>
      <c r="H126" s="30"/>
    </row>
    <row r="127" customFormat="false" ht="15" hidden="false" customHeight="false" outlineLevel="0" collapsed="false">
      <c r="A127" s="31" t="s">
        <v>61</v>
      </c>
      <c r="B127" s="31"/>
      <c r="C127" s="31"/>
      <c r="D127" s="31"/>
      <c r="E127" s="31"/>
      <c r="F127" s="31"/>
      <c r="G127" s="32" t="n">
        <f aca="false">G45+G49</f>
        <v>1631.6</v>
      </c>
      <c r="H127" s="32" t="n">
        <f aca="false">H45+H49</f>
        <v>203.95</v>
      </c>
    </row>
    <row r="128" customFormat="false" ht="13.8" hidden="false" customHeight="false" outlineLevel="0" collapsed="false"/>
    <row r="129" customFormat="false" ht="13.8" hidden="false" customHeight="false" outlineLevel="0" collapsed="false">
      <c r="F129" s="0" t="s">
        <v>62</v>
      </c>
      <c r="G129" s="33" t="n">
        <f aca="false">+G119+G127</f>
        <v>3218.99311111111</v>
      </c>
      <c r="H129" s="33" t="n">
        <f aca="false">+H119+H127</f>
        <v>397.211158869396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6">
    <mergeCell ref="A1:H1"/>
    <mergeCell ref="A2:H2"/>
    <mergeCell ref="A3:H3"/>
    <mergeCell ref="A7:H7"/>
    <mergeCell ref="A11:H11"/>
    <mergeCell ref="A15:H15"/>
    <mergeCell ref="A19:H19"/>
    <mergeCell ref="A23:H23"/>
    <mergeCell ref="A27:H27"/>
    <mergeCell ref="A31:H31"/>
    <mergeCell ref="A35:H35"/>
    <mergeCell ref="A39:H39"/>
    <mergeCell ref="A43:H43"/>
    <mergeCell ref="A47:H47"/>
    <mergeCell ref="A51:H51"/>
    <mergeCell ref="A55:H55"/>
    <mergeCell ref="A59:H59"/>
    <mergeCell ref="A63:H63"/>
    <mergeCell ref="A67:H67"/>
    <mergeCell ref="A71:H71"/>
    <mergeCell ref="A75:H75"/>
    <mergeCell ref="A79:H79"/>
    <mergeCell ref="A83:H83"/>
    <mergeCell ref="A87:H87"/>
    <mergeCell ref="A91:H91"/>
    <mergeCell ref="A95:H95"/>
    <mergeCell ref="A99:H99"/>
    <mergeCell ref="A103:H103"/>
    <mergeCell ref="A107:H107"/>
    <mergeCell ref="A111:H111"/>
    <mergeCell ref="A115:H115"/>
    <mergeCell ref="A119:F119"/>
    <mergeCell ref="A121:F121"/>
    <mergeCell ref="A123:F123"/>
    <mergeCell ref="A125:F125"/>
    <mergeCell ref="A127:F12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65536"/>
  <sheetViews>
    <sheetView windowProtection="false" showFormulas="false" showGridLines="true" showRowColHeaders="true" showZeros="true" rightToLeft="false" tabSelected="false" showOutlineSymbols="true" defaultGridColor="true" view="normal" topLeftCell="A40" colorId="64" zoomScale="85" zoomScaleNormal="85" zoomScalePageLayoutView="100" workbookViewId="0">
      <selection pane="topLeft" activeCell="H53" activeCellId="0" sqref="H53"/>
    </sheetView>
  </sheetViews>
  <sheetFormatPr defaultRowHeight="14.05"/>
  <cols>
    <col collapsed="false" hidden="false" max="4" min="1" style="0" width="12.953488372093"/>
    <col collapsed="false" hidden="false" max="5" min="5" style="0" width="18.3860465116279"/>
    <col collapsed="false" hidden="false" max="6" min="6" style="0" width="29.5348837209302"/>
    <col collapsed="false" hidden="false" max="7" min="7" style="0" width="17.0651162790698"/>
    <col collapsed="false" hidden="false" max="8" min="8" style="0" width="18.8186046511628"/>
    <col collapsed="false" hidden="false" max="9" min="9" style="0" width="17.2139534883721"/>
    <col collapsed="false" hidden="false" max="1025" min="10" style="0" width="9.3953488372093"/>
  </cols>
  <sheetData>
    <row r="1" customFormat="false" ht="17.65" hidden="false" customHeight="false" outlineLevel="0" collapsed="false">
      <c r="A1" s="1" t="s">
        <v>27</v>
      </c>
      <c r="B1" s="1"/>
      <c r="C1" s="1"/>
      <c r="D1" s="1"/>
      <c r="E1" s="1"/>
      <c r="F1" s="1"/>
      <c r="G1" s="1"/>
      <c r="H1" s="1"/>
    </row>
    <row r="2" customFormat="false" ht="14.05" hidden="false" customHeight="fals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8.65" hidden="false" customHeight="true" outlineLevel="0" collapsed="false">
      <c r="A3" s="3" t="s">
        <v>28</v>
      </c>
      <c r="B3" s="3"/>
      <c r="C3" s="3"/>
      <c r="D3" s="3"/>
      <c r="E3" s="3"/>
      <c r="F3" s="3"/>
      <c r="G3" s="3"/>
      <c r="H3" s="3"/>
      <c r="I3" s="4" t="s">
        <v>2</v>
      </c>
    </row>
    <row r="4" customFormat="false" ht="15.25" hidden="false" customHeight="false" outlineLevel="0" collapsed="false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6" t="s">
        <v>8</v>
      </c>
      <c r="G4" s="6" t="s">
        <v>9</v>
      </c>
      <c r="H4" s="5" t="s">
        <v>10</v>
      </c>
      <c r="I4" s="7"/>
    </row>
    <row r="5" customFormat="false" ht="15.25" hidden="false" customHeight="false" outlineLevel="0" collapsed="false">
      <c r="A5" s="8" t="n">
        <v>34.4</v>
      </c>
      <c r="B5" s="8" t="n">
        <v>28.3</v>
      </c>
      <c r="C5" s="8" t="n">
        <v>30.4</v>
      </c>
      <c r="D5" s="8" t="n">
        <f aca="false">(A5+B5+C5)/3</f>
        <v>31.0333333333333</v>
      </c>
      <c r="E5" s="9" t="n">
        <v>1</v>
      </c>
      <c r="F5" s="10" t="n">
        <v>1</v>
      </c>
      <c r="G5" s="8" t="n">
        <f aca="false">(D5/F5)/12*2</f>
        <v>5.17222222222222</v>
      </c>
      <c r="H5" s="8" t="n">
        <f aca="false">G5/2</f>
        <v>2.58611111111111</v>
      </c>
      <c r="I5" s="11"/>
    </row>
    <row r="6" customFormat="false" ht="14.05" hidden="false" customHeight="false" outlineLevel="0" collapsed="false">
      <c r="I6" s="11"/>
    </row>
    <row r="7" customFormat="false" ht="18.65" hidden="false" customHeight="true" outlineLevel="0" collapsed="false">
      <c r="A7" s="21" t="s">
        <v>76</v>
      </c>
      <c r="B7" s="21"/>
      <c r="C7" s="21"/>
      <c r="D7" s="21"/>
      <c r="E7" s="21"/>
      <c r="F7" s="21"/>
      <c r="G7" s="21"/>
      <c r="H7" s="21"/>
      <c r="I7" s="4" t="s">
        <v>2</v>
      </c>
    </row>
    <row r="8" customFormat="false" ht="15.25" hidden="false" customHeight="false" outlineLevel="0" collapsed="false">
      <c r="A8" s="5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5" t="s">
        <v>8</v>
      </c>
      <c r="G8" s="5" t="s">
        <v>9</v>
      </c>
      <c r="H8" s="5" t="s">
        <v>10</v>
      </c>
      <c r="I8" s="7"/>
    </row>
    <row r="9" customFormat="false" ht="15.25" hidden="false" customHeight="false" outlineLevel="0" collapsed="false">
      <c r="A9" s="8" t="n">
        <v>6.49</v>
      </c>
      <c r="B9" s="8" t="n">
        <v>11.3</v>
      </c>
      <c r="C9" s="8" t="n">
        <v>10.59</v>
      </c>
      <c r="D9" s="8" t="n">
        <f aca="false">(A9+B9+C9)/3</f>
        <v>9.46</v>
      </c>
      <c r="E9" s="9" t="n">
        <v>1</v>
      </c>
      <c r="F9" s="10" t="n">
        <v>1</v>
      </c>
      <c r="G9" s="8" t="n">
        <f aca="false">(D9/F9)/12*2</f>
        <v>1.57666666666667</v>
      </c>
      <c r="H9" s="8" t="n">
        <f aca="false">G9/2</f>
        <v>0.788333333333333</v>
      </c>
      <c r="I9" s="11"/>
    </row>
    <row r="10" customFormat="false" ht="15.25" hidden="false" customHeight="false" outlineLevel="0" collapsed="false">
      <c r="A10" s="8"/>
      <c r="B10" s="8"/>
      <c r="C10" s="8"/>
      <c r="D10" s="8"/>
      <c r="E10" s="9"/>
      <c r="F10" s="9"/>
      <c r="G10" s="8"/>
      <c r="H10" s="8"/>
      <c r="I10" s="11"/>
    </row>
    <row r="11" customFormat="false" ht="17.4" hidden="false" customHeight="true" outlineLevel="0" collapsed="false">
      <c r="A11" s="21" t="s">
        <v>29</v>
      </c>
      <c r="B11" s="21"/>
      <c r="C11" s="21"/>
      <c r="D11" s="21"/>
      <c r="E11" s="21"/>
      <c r="F11" s="21"/>
      <c r="G11" s="21"/>
      <c r="H11" s="21"/>
      <c r="I11" s="4" t="s">
        <v>2</v>
      </c>
    </row>
    <row r="12" customFormat="false" ht="15.25" hidden="false" customHeight="false" outlineLevel="0" collapsed="false">
      <c r="A12" s="5" t="s">
        <v>3</v>
      </c>
      <c r="B12" s="5" t="s">
        <v>4</v>
      </c>
      <c r="C12" s="5" t="s">
        <v>5</v>
      </c>
      <c r="D12" s="5" t="s">
        <v>6</v>
      </c>
      <c r="E12" s="5" t="s">
        <v>7</v>
      </c>
      <c r="F12" s="5" t="s">
        <v>8</v>
      </c>
      <c r="G12" s="5" t="s">
        <v>9</v>
      </c>
      <c r="H12" s="5" t="s">
        <v>10</v>
      </c>
      <c r="I12" s="7"/>
    </row>
    <row r="13" customFormat="false" ht="15.25" hidden="false" customHeight="false" outlineLevel="0" collapsed="false">
      <c r="A13" s="8" t="n">
        <v>3.9</v>
      </c>
      <c r="B13" s="8" t="n">
        <v>11</v>
      </c>
      <c r="C13" s="8" t="n">
        <v>4.24</v>
      </c>
      <c r="D13" s="8" t="n">
        <f aca="false">(A13+B13+C13)/3</f>
        <v>6.38</v>
      </c>
      <c r="E13" s="9" t="n">
        <v>1</v>
      </c>
      <c r="F13" s="10" t="n">
        <v>1</v>
      </c>
      <c r="G13" s="8" t="n">
        <f aca="false">(D13/F13)/12*2</f>
        <v>1.06333333333333</v>
      </c>
      <c r="H13" s="8" t="n">
        <f aca="false">G13/2</f>
        <v>0.531666666666667</v>
      </c>
      <c r="I13" s="11"/>
    </row>
    <row r="14" customFormat="false" ht="15.25" hidden="false" customHeight="false" outlineLevel="0" collapsed="false">
      <c r="A14" s="8"/>
      <c r="B14" s="8"/>
      <c r="C14" s="8"/>
      <c r="D14" s="8"/>
      <c r="E14" s="9"/>
      <c r="F14" s="9"/>
      <c r="G14" s="8"/>
      <c r="H14" s="8"/>
      <c r="I14" s="11"/>
    </row>
    <row r="15" customFormat="false" ht="17.4" hidden="false" customHeight="true" outlineLevel="0" collapsed="false">
      <c r="A15" s="21" t="s">
        <v>31</v>
      </c>
      <c r="B15" s="21"/>
      <c r="C15" s="21"/>
      <c r="D15" s="21"/>
      <c r="E15" s="21"/>
      <c r="F15" s="21"/>
      <c r="G15" s="21"/>
      <c r="H15" s="21"/>
      <c r="I15" s="4" t="s">
        <v>2</v>
      </c>
    </row>
    <row r="16" customFormat="false" ht="15.25" hidden="false" customHeight="false" outlineLevel="0" collapsed="false">
      <c r="A16" s="5" t="s">
        <v>3</v>
      </c>
      <c r="B16" s="5" t="s">
        <v>4</v>
      </c>
      <c r="C16" s="5" t="s">
        <v>5</v>
      </c>
      <c r="D16" s="5" t="s">
        <v>6</v>
      </c>
      <c r="E16" s="5" t="s">
        <v>7</v>
      </c>
      <c r="F16" s="5" t="s">
        <v>8</v>
      </c>
      <c r="G16" s="5" t="s">
        <v>9</v>
      </c>
      <c r="H16" s="5" t="s">
        <v>10</v>
      </c>
      <c r="I16" s="11"/>
    </row>
    <row r="17" customFormat="false" ht="15.25" hidden="false" customHeight="false" outlineLevel="0" collapsed="false">
      <c r="A17" s="8" t="n">
        <v>13.02</v>
      </c>
      <c r="B17" s="8" t="n">
        <v>19.54</v>
      </c>
      <c r="C17" s="8" t="n">
        <v>17.96</v>
      </c>
      <c r="D17" s="8" t="n">
        <f aca="false">(A17+B17+C17)/3</f>
        <v>16.84</v>
      </c>
      <c r="E17" s="9" t="n">
        <v>1</v>
      </c>
      <c r="F17" s="10" t="n">
        <v>1</v>
      </c>
      <c r="G17" s="8" t="n">
        <f aca="false">(D17/F17)/12*8</f>
        <v>11.2266666666667</v>
      </c>
      <c r="H17" s="8" t="n">
        <f aca="false">G17/2</f>
        <v>5.61333333333333</v>
      </c>
      <c r="I17" s="11"/>
    </row>
    <row r="18" customFormat="false" ht="15.25" hidden="false" customHeight="false" outlineLevel="0" collapsed="false">
      <c r="A18" s="8"/>
      <c r="B18" s="8"/>
      <c r="C18" s="8"/>
      <c r="D18" s="8"/>
      <c r="E18" s="9"/>
      <c r="F18" s="9"/>
      <c r="G18" s="8"/>
      <c r="H18" s="8"/>
      <c r="I18" s="11"/>
    </row>
    <row r="19" customFormat="false" ht="15.25" hidden="false" customHeight="false" outlineLevel="0" collapsed="false">
      <c r="A19" s="21" t="s">
        <v>33</v>
      </c>
      <c r="B19" s="21"/>
      <c r="C19" s="21"/>
      <c r="D19" s="21"/>
      <c r="E19" s="21"/>
      <c r="F19" s="21"/>
      <c r="G19" s="21"/>
      <c r="H19" s="21"/>
      <c r="I19" s="4" t="s">
        <v>2</v>
      </c>
    </row>
    <row r="20" customFormat="false" ht="15.25" hidden="false" customHeight="false" outlineLevel="0" collapsed="false">
      <c r="A20" s="5" t="s">
        <v>3</v>
      </c>
      <c r="B20" s="5" t="s">
        <v>4</v>
      </c>
      <c r="C20" s="5" t="s">
        <v>5</v>
      </c>
      <c r="D20" s="5" t="s">
        <v>6</v>
      </c>
      <c r="E20" s="5" t="s">
        <v>7</v>
      </c>
      <c r="F20" s="5" t="s">
        <v>8</v>
      </c>
      <c r="G20" s="5" t="s">
        <v>9</v>
      </c>
      <c r="H20" s="5" t="s">
        <v>10</v>
      </c>
      <c r="I20" s="11"/>
    </row>
    <row r="21" customFormat="false" ht="15.25" hidden="false" customHeight="false" outlineLevel="0" collapsed="false">
      <c r="A21" s="8" t="n">
        <v>5.8</v>
      </c>
      <c r="B21" s="8" t="n">
        <v>4.63</v>
      </c>
      <c r="C21" s="8" t="n">
        <v>47</v>
      </c>
      <c r="D21" s="8" t="n">
        <f aca="false">(A21+B21+C21)/3</f>
        <v>19.1433333333333</v>
      </c>
      <c r="E21" s="9" t="n">
        <v>1</v>
      </c>
      <c r="F21" s="10" t="n">
        <v>1</v>
      </c>
      <c r="G21" s="8" t="n">
        <f aca="false">(D21/F21)/12*2</f>
        <v>3.19055555555556</v>
      </c>
      <c r="H21" s="8" t="n">
        <f aca="false">G21/2</f>
        <v>1.59527777777778</v>
      </c>
      <c r="I21" s="11"/>
    </row>
    <row r="22" customFormat="false" ht="15.25" hidden="false" customHeight="false" outlineLevel="0" collapsed="false">
      <c r="A22" s="8"/>
      <c r="B22" s="8"/>
      <c r="C22" s="8"/>
      <c r="D22" s="8"/>
      <c r="E22" s="9"/>
      <c r="F22" s="9"/>
      <c r="G22" s="8"/>
      <c r="H22" s="8"/>
      <c r="I22" s="11"/>
    </row>
    <row r="23" customFormat="false" ht="15.25" hidden="false" customHeight="false" outlineLevel="0" collapsed="false">
      <c r="A23" s="21" t="s">
        <v>53</v>
      </c>
      <c r="B23" s="21"/>
      <c r="C23" s="21"/>
      <c r="D23" s="21"/>
      <c r="E23" s="21"/>
      <c r="F23" s="21"/>
      <c r="G23" s="21"/>
      <c r="H23" s="21"/>
      <c r="I23" s="4" t="s">
        <v>2</v>
      </c>
    </row>
    <row r="24" customFormat="false" ht="15.25" hidden="false" customHeight="false" outlineLevel="0" collapsed="false">
      <c r="A24" s="5" t="s">
        <v>3</v>
      </c>
      <c r="B24" s="5" t="s">
        <v>4</v>
      </c>
      <c r="C24" s="5" t="s">
        <v>5</v>
      </c>
      <c r="D24" s="5" t="s">
        <v>6</v>
      </c>
      <c r="E24" s="5" t="s">
        <v>7</v>
      </c>
      <c r="F24" s="5" t="s">
        <v>8</v>
      </c>
      <c r="G24" s="5" t="s">
        <v>9</v>
      </c>
      <c r="H24" s="5" t="s">
        <v>10</v>
      </c>
      <c r="I24" s="7"/>
    </row>
    <row r="25" customFormat="false" ht="15.25" hidden="false" customHeight="false" outlineLevel="0" collapsed="false">
      <c r="A25" s="8" t="n">
        <v>11.5</v>
      </c>
      <c r="B25" s="8" t="n">
        <v>12.21</v>
      </c>
      <c r="C25" s="8" t="n">
        <v>11.3</v>
      </c>
      <c r="D25" s="8" t="n">
        <f aca="false">(A25+B25+C25)/3</f>
        <v>11.67</v>
      </c>
      <c r="E25" s="9" t="n">
        <v>1</v>
      </c>
      <c r="F25" s="10" t="n">
        <v>1</v>
      </c>
      <c r="G25" s="8" t="n">
        <f aca="false">(D25/F25)/12*4</f>
        <v>3.89</v>
      </c>
      <c r="H25" s="8" t="n">
        <f aca="false">G25/2</f>
        <v>1.945</v>
      </c>
      <c r="I25" s="11"/>
    </row>
    <row r="26" customFormat="false" ht="15.25" hidden="false" customHeight="false" outlineLevel="0" collapsed="false">
      <c r="A26" s="8"/>
      <c r="B26" s="8"/>
      <c r="C26" s="8"/>
      <c r="D26" s="8"/>
      <c r="E26" s="9"/>
      <c r="F26" s="9"/>
      <c r="G26" s="8"/>
      <c r="H26" s="8"/>
      <c r="I26" s="11"/>
    </row>
    <row r="27" customFormat="false" ht="18.65" hidden="false" customHeight="true" outlineLevel="0" collapsed="false">
      <c r="A27" s="3" t="s">
        <v>17</v>
      </c>
      <c r="B27" s="3"/>
      <c r="C27" s="3"/>
      <c r="D27" s="3"/>
      <c r="E27" s="3"/>
      <c r="F27" s="3"/>
      <c r="G27" s="3"/>
      <c r="H27" s="3"/>
      <c r="I27" s="4" t="s">
        <v>2</v>
      </c>
    </row>
    <row r="28" customFormat="false" ht="15.25" hidden="false" customHeight="false" outlineLevel="0" collapsed="false">
      <c r="A28" s="5" t="s">
        <v>3</v>
      </c>
      <c r="B28" s="5" t="s">
        <v>4</v>
      </c>
      <c r="C28" s="5" t="s">
        <v>5</v>
      </c>
      <c r="D28" s="5" t="s">
        <v>6</v>
      </c>
      <c r="E28" s="5" t="s">
        <v>7</v>
      </c>
      <c r="F28" s="6" t="s">
        <v>8</v>
      </c>
      <c r="G28" s="22" t="s">
        <v>9</v>
      </c>
      <c r="H28" s="5" t="s">
        <v>10</v>
      </c>
      <c r="I28" s="7"/>
    </row>
    <row r="29" customFormat="false" ht="15.25" hidden="false" customHeight="false" outlineLevel="0" collapsed="false">
      <c r="A29" s="8" t="n">
        <v>35.56</v>
      </c>
      <c r="B29" s="8" t="n">
        <v>37.9</v>
      </c>
      <c r="C29" s="8" t="n">
        <v>35.5</v>
      </c>
      <c r="D29" s="8" t="n">
        <f aca="false">(A29+B29+C29)/3</f>
        <v>36.32</v>
      </c>
      <c r="E29" s="9" t="n">
        <v>1</v>
      </c>
      <c r="F29" s="10" t="n">
        <v>1</v>
      </c>
      <c r="G29" s="8" t="n">
        <f aca="false">(D29/F29)/12*6</f>
        <v>18.16</v>
      </c>
      <c r="H29" s="8" t="n">
        <f aca="false">G29/2</f>
        <v>9.08</v>
      </c>
      <c r="I29" s="11"/>
    </row>
    <row r="30" customFormat="false" ht="14.05" hidden="false" customHeight="false" outlineLevel="0" collapsed="false">
      <c r="I30" s="11"/>
    </row>
    <row r="31" customFormat="false" ht="17.4" hidden="false" customHeight="true" outlineLevel="0" collapsed="false">
      <c r="A31" s="21" t="s">
        <v>84</v>
      </c>
      <c r="B31" s="21"/>
      <c r="C31" s="21"/>
      <c r="D31" s="21"/>
      <c r="E31" s="21"/>
      <c r="F31" s="21"/>
      <c r="G31" s="21"/>
      <c r="H31" s="21"/>
      <c r="I31" s="4" t="s">
        <v>2</v>
      </c>
    </row>
    <row r="32" customFormat="false" ht="15.25" hidden="false" customHeight="false" outlineLevel="0" collapsed="false">
      <c r="A32" s="5" t="s">
        <v>3</v>
      </c>
      <c r="B32" s="5" t="s">
        <v>4</v>
      </c>
      <c r="C32" s="5" t="s">
        <v>5</v>
      </c>
      <c r="D32" s="5" t="s">
        <v>6</v>
      </c>
      <c r="E32" s="5" t="s">
        <v>7</v>
      </c>
      <c r="F32" s="5" t="s">
        <v>8</v>
      </c>
      <c r="G32" s="5" t="s">
        <v>9</v>
      </c>
      <c r="H32" s="5" t="s">
        <v>10</v>
      </c>
      <c r="I32" s="7"/>
    </row>
    <row r="33" customFormat="false" ht="15.25" hidden="false" customHeight="false" outlineLevel="0" collapsed="false">
      <c r="A33" s="8" t="n">
        <v>22.9</v>
      </c>
      <c r="B33" s="8" t="n">
        <v>13.5</v>
      </c>
      <c r="C33" s="8" t="n">
        <v>13.7</v>
      </c>
      <c r="D33" s="8" t="n">
        <f aca="false">(A33+B33+C33)/3</f>
        <v>16.7</v>
      </c>
      <c r="E33" s="9" t="n">
        <v>1</v>
      </c>
      <c r="F33" s="10" t="n">
        <v>1</v>
      </c>
      <c r="G33" s="8" t="n">
        <f aca="false">(D33/F33)/12*12</f>
        <v>16.7</v>
      </c>
      <c r="H33" s="8" t="n">
        <f aca="false">G33/2</f>
        <v>8.35</v>
      </c>
      <c r="I33" s="11"/>
    </row>
    <row r="34" customFormat="false" ht="15.25" hidden="false" customHeight="false" outlineLevel="0" collapsed="false">
      <c r="A34" s="8"/>
      <c r="B34" s="8"/>
      <c r="C34" s="8"/>
      <c r="D34" s="8"/>
      <c r="E34" s="9"/>
      <c r="F34" s="9"/>
      <c r="G34" s="8"/>
      <c r="H34" s="8"/>
      <c r="I34" s="11"/>
    </row>
    <row r="35" customFormat="false" ht="17.4" hidden="false" customHeight="true" outlineLevel="0" collapsed="false">
      <c r="A35" s="3" t="s">
        <v>19</v>
      </c>
      <c r="B35" s="3"/>
      <c r="C35" s="3"/>
      <c r="D35" s="3"/>
      <c r="E35" s="3"/>
      <c r="F35" s="3"/>
      <c r="G35" s="3"/>
      <c r="H35" s="3"/>
      <c r="I35" s="4" t="s">
        <v>2</v>
      </c>
    </row>
    <row r="36" customFormat="false" ht="15.25" hidden="false" customHeight="false" outlineLevel="0" collapsed="false">
      <c r="A36" s="5" t="s">
        <v>3</v>
      </c>
      <c r="B36" s="5" t="s">
        <v>4</v>
      </c>
      <c r="C36" s="5" t="s">
        <v>5</v>
      </c>
      <c r="D36" s="5" t="s">
        <v>6</v>
      </c>
      <c r="E36" s="5" t="s">
        <v>7</v>
      </c>
      <c r="F36" s="6" t="s">
        <v>8</v>
      </c>
      <c r="G36" s="5" t="s">
        <v>9</v>
      </c>
      <c r="H36" s="5" t="s">
        <v>10</v>
      </c>
      <c r="I36" s="6"/>
    </row>
    <row r="37" customFormat="false" ht="15.25" hidden="false" customHeight="false" outlineLevel="0" collapsed="false">
      <c r="A37" s="8" t="n">
        <v>94.9</v>
      </c>
      <c r="B37" s="8" t="n">
        <v>49.9</v>
      </c>
      <c r="C37" s="8" t="n">
        <v>78</v>
      </c>
      <c r="D37" s="8" t="n">
        <f aca="false">(A37+B37+C37)/3</f>
        <v>74.2666666666667</v>
      </c>
      <c r="E37" s="9" t="n">
        <v>1</v>
      </c>
      <c r="F37" s="10" t="n">
        <v>1</v>
      </c>
      <c r="G37" s="8" t="n">
        <f aca="false">(D37/F37)/12*6</f>
        <v>37.1333333333333</v>
      </c>
      <c r="H37" s="8" t="n">
        <f aca="false">G37/2</f>
        <v>18.5666666666667</v>
      </c>
      <c r="I37" s="11"/>
    </row>
    <row r="38" customFormat="false" ht="15" hidden="false" customHeight="false" outlineLevel="0" collapsed="false">
      <c r="A38" s="8"/>
      <c r="B38" s="8"/>
      <c r="C38" s="8"/>
      <c r="D38" s="8"/>
      <c r="E38" s="9"/>
      <c r="F38" s="10"/>
      <c r="G38" s="8"/>
      <c r="H38" s="8"/>
      <c r="I38" s="11"/>
    </row>
    <row r="39" customFormat="false" ht="15" hidden="false" customHeight="false" outlineLevel="0" collapsed="false">
      <c r="A39" s="3" t="s">
        <v>20</v>
      </c>
      <c r="B39" s="3"/>
      <c r="C39" s="3"/>
      <c r="D39" s="3"/>
      <c r="E39" s="3"/>
      <c r="F39" s="3"/>
      <c r="G39" s="3"/>
      <c r="H39" s="3"/>
      <c r="I39" s="4" t="s">
        <v>2</v>
      </c>
    </row>
    <row r="40" customFormat="false" ht="15" hidden="false" customHeight="false" outlineLevel="0" collapsed="false">
      <c r="A40" s="5" t="s">
        <v>3</v>
      </c>
      <c r="B40" s="5" t="s">
        <v>4</v>
      </c>
      <c r="C40" s="5" t="s">
        <v>5</v>
      </c>
      <c r="D40" s="5" t="s">
        <v>6</v>
      </c>
      <c r="E40" s="5" t="s">
        <v>7</v>
      </c>
      <c r="F40" s="6" t="s">
        <v>8</v>
      </c>
      <c r="G40" s="5" t="s">
        <v>9</v>
      </c>
      <c r="H40" s="5" t="s">
        <v>10</v>
      </c>
      <c r="I40" s="6"/>
    </row>
    <row r="41" customFormat="false" ht="15" hidden="false" customHeight="false" outlineLevel="0" collapsed="false">
      <c r="A41" s="8" t="n">
        <v>4.7</v>
      </c>
      <c r="B41" s="8" t="n">
        <v>4.1</v>
      </c>
      <c r="C41" s="8" t="n">
        <v>3.4</v>
      </c>
      <c r="D41" s="8" t="n">
        <f aca="false">(A41+B41+C41)/3</f>
        <v>4.06666666666667</v>
      </c>
      <c r="E41" s="9" t="n">
        <v>1</v>
      </c>
      <c r="F41" s="10" t="n">
        <v>1</v>
      </c>
      <c r="G41" s="8" t="n">
        <f aca="false">(D41/F41)/12*2</f>
        <v>0.677777777777778</v>
      </c>
      <c r="H41" s="8" t="n">
        <f aca="false">G41/2</f>
        <v>0.338888888888889</v>
      </c>
      <c r="I41" s="11"/>
    </row>
    <row r="42" customFormat="false" ht="15" hidden="false" customHeight="false" outlineLevel="0" collapsed="false">
      <c r="A42" s="8"/>
      <c r="B42" s="8"/>
      <c r="C42" s="8"/>
      <c r="D42" s="8"/>
      <c r="E42" s="9"/>
      <c r="F42" s="10"/>
      <c r="G42" s="8"/>
      <c r="H42" s="8"/>
      <c r="I42" s="11"/>
    </row>
    <row r="43" customFormat="false" ht="15" hidden="false" customHeight="false" outlineLevel="0" collapsed="false">
      <c r="A43" s="3" t="s">
        <v>21</v>
      </c>
      <c r="B43" s="3"/>
      <c r="C43" s="3"/>
      <c r="D43" s="3"/>
      <c r="E43" s="3"/>
      <c r="F43" s="3"/>
      <c r="G43" s="3"/>
      <c r="H43" s="3"/>
      <c r="I43" s="4" t="s">
        <v>2</v>
      </c>
    </row>
    <row r="44" customFormat="false" ht="15" hidden="false" customHeight="false" outlineLevel="0" collapsed="false">
      <c r="A44" s="5" t="s">
        <v>3</v>
      </c>
      <c r="B44" s="5" t="s">
        <v>4</v>
      </c>
      <c r="C44" s="5" t="s">
        <v>5</v>
      </c>
      <c r="D44" s="5" t="s">
        <v>6</v>
      </c>
      <c r="E44" s="5" t="s">
        <v>7</v>
      </c>
      <c r="F44" s="6" t="s">
        <v>8</v>
      </c>
      <c r="G44" s="5" t="s">
        <v>9</v>
      </c>
      <c r="H44" s="5" t="s">
        <v>10</v>
      </c>
      <c r="I44" s="6"/>
    </row>
    <row r="45" customFormat="false" ht="15" hidden="false" customHeight="false" outlineLevel="0" collapsed="false">
      <c r="A45" s="8" t="n">
        <v>1.3</v>
      </c>
      <c r="B45" s="8" t="n">
        <v>1.59</v>
      </c>
      <c r="C45" s="8" t="n">
        <v>1.88</v>
      </c>
      <c r="D45" s="8" t="n">
        <f aca="false">(A45+B45+C45)/3</f>
        <v>1.59</v>
      </c>
      <c r="E45" s="9" t="n">
        <v>1</v>
      </c>
      <c r="F45" s="10" t="n">
        <v>1</v>
      </c>
      <c r="G45" s="8" t="n">
        <f aca="false">(D45/F45)/12*2</f>
        <v>0.265</v>
      </c>
      <c r="H45" s="8" t="n">
        <f aca="false">G45/2</f>
        <v>0.1325</v>
      </c>
      <c r="I45" s="11"/>
    </row>
    <row r="46" customFormat="false" ht="15" hidden="false" customHeight="false" outlineLevel="0" collapsed="false">
      <c r="A46" s="8"/>
      <c r="B46" s="8"/>
      <c r="C46" s="8"/>
      <c r="D46" s="8"/>
      <c r="E46" s="9"/>
      <c r="F46" s="10"/>
      <c r="G46" s="8"/>
      <c r="H46" s="8"/>
      <c r="I46" s="11"/>
    </row>
    <row r="47" customFormat="false" ht="15" hidden="false" customHeight="false" outlineLevel="0" collapsed="false">
      <c r="A47" s="3" t="s">
        <v>22</v>
      </c>
      <c r="B47" s="3"/>
      <c r="C47" s="3"/>
      <c r="D47" s="3"/>
      <c r="E47" s="3"/>
      <c r="F47" s="3"/>
      <c r="G47" s="3"/>
      <c r="H47" s="3"/>
      <c r="I47" s="4" t="s">
        <v>2</v>
      </c>
    </row>
    <row r="48" customFormat="false" ht="15" hidden="false" customHeight="false" outlineLevel="0" collapsed="false">
      <c r="A48" s="5" t="s">
        <v>3</v>
      </c>
      <c r="B48" s="5" t="s">
        <v>4</v>
      </c>
      <c r="C48" s="5" t="s">
        <v>5</v>
      </c>
      <c r="D48" s="5" t="s">
        <v>6</v>
      </c>
      <c r="E48" s="5" t="s">
        <v>7</v>
      </c>
      <c r="F48" s="6" t="s">
        <v>8</v>
      </c>
      <c r="G48" s="5" t="s">
        <v>9</v>
      </c>
      <c r="H48" s="5" t="s">
        <v>10</v>
      </c>
      <c r="I48" s="6"/>
    </row>
    <row r="49" customFormat="false" ht="15" hidden="false" customHeight="false" outlineLevel="0" collapsed="false">
      <c r="A49" s="8" t="n">
        <v>1499</v>
      </c>
      <c r="B49" s="8" t="n">
        <v>1199</v>
      </c>
      <c r="C49" s="8" t="n">
        <v>1299.9</v>
      </c>
      <c r="D49" s="8" t="n">
        <f aca="false">(A49+B49+C49)/3</f>
        <v>1332.63333333333</v>
      </c>
      <c r="E49" s="9" t="n">
        <v>0.1</v>
      </c>
      <c r="F49" s="10" t="n">
        <v>10</v>
      </c>
      <c r="G49" s="8" t="n">
        <f aca="false">(D49/F49)/12*4</f>
        <v>44.4211111111111</v>
      </c>
      <c r="H49" s="8" t="n">
        <f aca="false">G49/114</f>
        <v>0.389658869395712</v>
      </c>
      <c r="I49" s="11"/>
    </row>
    <row r="50" customFormat="false" ht="15" hidden="false" customHeight="false" outlineLevel="0" collapsed="false">
      <c r="A50" s="8"/>
      <c r="B50" s="8"/>
      <c r="C50" s="8"/>
      <c r="D50" s="8"/>
      <c r="E50" s="9"/>
      <c r="F50" s="9"/>
      <c r="G50" s="8"/>
      <c r="H50" s="8"/>
      <c r="I50" s="11"/>
    </row>
    <row r="51" customFormat="false" ht="15" hidden="false" customHeight="false" outlineLevel="0" collapsed="false">
      <c r="A51" s="17" t="s">
        <v>23</v>
      </c>
      <c r="B51" s="17"/>
      <c r="C51" s="17"/>
      <c r="D51" s="17"/>
      <c r="E51" s="17"/>
      <c r="F51" s="17"/>
      <c r="G51" s="18" t="n">
        <f aca="false">(G5+G9+G13+G17+G21+G25+G29+G33+G37+G41+G45+G49)</f>
        <v>143.476666666667</v>
      </c>
      <c r="H51" s="18" t="n">
        <f aca="false">(H5+H9+H13+H17+H21+H25+H29+H33+H37+H41+H45+H49)</f>
        <v>49.9174366471735</v>
      </c>
    </row>
    <row r="52" customFormat="false" ht="13.8" hidden="false" customHeight="false" outlineLevel="0" collapsed="false"/>
    <row r="53" customFormat="false" ht="15" hidden="false" customHeight="false" outlineLevel="0" collapsed="false">
      <c r="A53" s="19" t="s">
        <v>24</v>
      </c>
      <c r="B53" s="19"/>
      <c r="C53" s="19"/>
      <c r="D53" s="19"/>
      <c r="E53" s="19"/>
      <c r="F53" s="19"/>
      <c r="G53" s="20" t="n">
        <f aca="false">(G49)</f>
        <v>44.4211111111111</v>
      </c>
      <c r="H53" s="20" t="n">
        <f aca="false">(H49)</f>
        <v>0.389658869395712</v>
      </c>
    </row>
    <row r="54" customFormat="false" ht="13.8" hidden="false" customHeight="false" outlineLevel="0" collapsed="false"/>
    <row r="55" customFormat="false" ht="15" hidden="false" customHeight="false" outlineLevel="0" collapsed="false">
      <c r="A55" s="36" t="s">
        <v>85</v>
      </c>
      <c r="B55" s="36"/>
      <c r="C55" s="36"/>
      <c r="D55" s="36"/>
      <c r="E55" s="36"/>
      <c r="F55" s="36"/>
      <c r="G55" s="37" t="n">
        <f aca="false">(G5+G9+G13+G17+G21+G25)</f>
        <v>26.1194444444444</v>
      </c>
      <c r="H55" s="37" t="n">
        <f aca="false">(H5+H9+H13+H17+H21+H25)</f>
        <v>13.0597222222222</v>
      </c>
    </row>
    <row r="56" customFormat="false" ht="15" hidden="false" customHeight="false" outlineLevel="0" collapsed="false">
      <c r="A56" s="29"/>
      <c r="B56" s="38"/>
      <c r="C56" s="38"/>
      <c r="D56" s="38"/>
      <c r="E56" s="38"/>
      <c r="F56" s="38"/>
      <c r="G56" s="30"/>
      <c r="H56" s="30"/>
      <c r="I56" s="39"/>
    </row>
    <row r="57" customFormat="false" ht="15" hidden="false" customHeight="false" outlineLevel="0" collapsed="false">
      <c r="A57" s="19" t="s">
        <v>26</v>
      </c>
      <c r="B57" s="19"/>
      <c r="C57" s="19"/>
      <c r="D57" s="19"/>
      <c r="E57" s="19"/>
      <c r="F57" s="19"/>
      <c r="G57" s="20" t="n">
        <f aca="false">(G29+G33+G37+G41+G45)</f>
        <v>72.9361111111111</v>
      </c>
      <c r="H57" s="20" t="n">
        <f aca="false">(H29+H33+H37+H41+H45)</f>
        <v>36.4680555555556</v>
      </c>
    </row>
    <row r="58" customFormat="false" ht="13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8">
    <mergeCell ref="A1:H1"/>
    <mergeCell ref="A2:H2"/>
    <mergeCell ref="A3:H3"/>
    <mergeCell ref="A7:H7"/>
    <mergeCell ref="A11:H11"/>
    <mergeCell ref="A15:H15"/>
    <mergeCell ref="A19:H19"/>
    <mergeCell ref="A23:H23"/>
    <mergeCell ref="A27:H27"/>
    <mergeCell ref="A31:H31"/>
    <mergeCell ref="A35:H35"/>
    <mergeCell ref="A39:H39"/>
    <mergeCell ref="A43:H43"/>
    <mergeCell ref="A47:H47"/>
    <mergeCell ref="A51:F51"/>
    <mergeCell ref="A53:F53"/>
    <mergeCell ref="A55:F55"/>
    <mergeCell ref="A57:F5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65536"/>
  <sheetViews>
    <sheetView windowProtection="false" showFormulas="false" showGridLines="true" showRowColHeaders="true" showZeros="true" rightToLeft="false" tabSelected="false" showOutlineSymbols="true" defaultGridColor="true" view="normal" topLeftCell="A46" colorId="64" zoomScale="85" zoomScaleNormal="85" zoomScalePageLayoutView="100" workbookViewId="0">
      <selection pane="topLeft" activeCell="H57" activeCellId="0" sqref="H57"/>
    </sheetView>
  </sheetViews>
  <sheetFormatPr defaultRowHeight="14.05"/>
  <cols>
    <col collapsed="false" hidden="false" max="4" min="1" style="0" width="12.953488372093"/>
    <col collapsed="false" hidden="false" max="5" min="5" style="0" width="18.3860465116279"/>
    <col collapsed="false" hidden="false" max="6" min="6" style="0" width="29.5348837209302"/>
    <col collapsed="false" hidden="false" max="7" min="7" style="0" width="17.0651162790698"/>
    <col collapsed="false" hidden="false" max="8" min="8" style="0" width="18.8186046511628"/>
    <col collapsed="false" hidden="false" max="9" min="9" style="0" width="17.2139534883721"/>
    <col collapsed="false" hidden="false" max="1025" min="10" style="0" width="9.3953488372093"/>
  </cols>
  <sheetData>
    <row r="1" customFormat="false" ht="17.65" hidden="false" customHeight="false" outlineLevel="0" collapsed="false">
      <c r="A1" s="1" t="s">
        <v>27</v>
      </c>
      <c r="B1" s="1"/>
      <c r="C1" s="1"/>
      <c r="D1" s="1"/>
      <c r="E1" s="1"/>
      <c r="F1" s="1"/>
      <c r="G1" s="1"/>
      <c r="H1" s="1"/>
    </row>
    <row r="2" customFormat="false" ht="14.05" hidden="false" customHeight="fals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8.65" hidden="false" customHeight="true" outlineLevel="0" collapsed="false">
      <c r="A3" s="3" t="s">
        <v>28</v>
      </c>
      <c r="B3" s="3"/>
      <c r="C3" s="3"/>
      <c r="D3" s="3"/>
      <c r="E3" s="3"/>
      <c r="F3" s="3"/>
      <c r="G3" s="3"/>
      <c r="H3" s="3"/>
      <c r="I3" s="4" t="s">
        <v>2</v>
      </c>
    </row>
    <row r="4" customFormat="false" ht="15.25" hidden="false" customHeight="false" outlineLevel="0" collapsed="false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6" t="s">
        <v>8</v>
      </c>
      <c r="G4" s="6" t="s">
        <v>9</v>
      </c>
      <c r="H4" s="5" t="s">
        <v>10</v>
      </c>
      <c r="I4" s="7"/>
    </row>
    <row r="5" customFormat="false" ht="15.25" hidden="false" customHeight="false" outlineLevel="0" collapsed="false">
      <c r="A5" s="8" t="n">
        <v>34.4</v>
      </c>
      <c r="B5" s="8" t="n">
        <v>28.3</v>
      </c>
      <c r="C5" s="8" t="n">
        <v>30.4</v>
      </c>
      <c r="D5" s="8" t="n">
        <f aca="false">(A5+B5+C5)/3</f>
        <v>31.0333333333333</v>
      </c>
      <c r="E5" s="9" t="n">
        <v>1</v>
      </c>
      <c r="F5" s="10" t="n">
        <v>1</v>
      </c>
      <c r="G5" s="8" t="n">
        <f aca="false">(D5/F5)/12</f>
        <v>2.58611111111111</v>
      </c>
      <c r="H5" s="8" t="n">
        <f aca="false">G5</f>
        <v>2.58611111111111</v>
      </c>
      <c r="I5" s="11"/>
    </row>
    <row r="6" customFormat="false" ht="14.05" hidden="false" customHeight="false" outlineLevel="0" collapsed="false">
      <c r="I6" s="11"/>
    </row>
    <row r="7" customFormat="false" ht="18.65" hidden="false" customHeight="true" outlineLevel="0" collapsed="false">
      <c r="A7" s="21" t="s">
        <v>76</v>
      </c>
      <c r="B7" s="21"/>
      <c r="C7" s="21"/>
      <c r="D7" s="21"/>
      <c r="E7" s="21"/>
      <c r="F7" s="21"/>
      <c r="G7" s="21"/>
      <c r="H7" s="21"/>
      <c r="I7" s="4" t="s">
        <v>2</v>
      </c>
    </row>
    <row r="8" customFormat="false" ht="15.25" hidden="false" customHeight="false" outlineLevel="0" collapsed="false">
      <c r="A8" s="5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5" t="s">
        <v>8</v>
      </c>
      <c r="G8" s="5" t="s">
        <v>9</v>
      </c>
      <c r="H8" s="5" t="s">
        <v>10</v>
      </c>
      <c r="I8" s="7"/>
    </row>
    <row r="9" customFormat="false" ht="15.25" hidden="false" customHeight="false" outlineLevel="0" collapsed="false">
      <c r="A9" s="8" t="n">
        <v>6.49</v>
      </c>
      <c r="B9" s="8" t="n">
        <v>11.3</v>
      </c>
      <c r="C9" s="8" t="n">
        <v>10.59</v>
      </c>
      <c r="D9" s="8" t="n">
        <f aca="false">(A9+B9+C9)/3</f>
        <v>9.46</v>
      </c>
      <c r="E9" s="9" t="n">
        <v>1</v>
      </c>
      <c r="F9" s="10" t="n">
        <v>1</v>
      </c>
      <c r="G9" s="8" t="n">
        <f aca="false">(D9/F9)/12</f>
        <v>0.788333333333333</v>
      </c>
      <c r="H9" s="8" t="n">
        <f aca="false">G9</f>
        <v>0.788333333333333</v>
      </c>
      <c r="I9" s="11"/>
    </row>
    <row r="10" customFormat="false" ht="15.25" hidden="false" customHeight="false" outlineLevel="0" collapsed="false">
      <c r="A10" s="8"/>
      <c r="B10" s="8"/>
      <c r="C10" s="8"/>
      <c r="D10" s="8"/>
      <c r="E10" s="9"/>
      <c r="F10" s="9"/>
      <c r="G10" s="8"/>
      <c r="H10" s="8"/>
      <c r="I10" s="11"/>
    </row>
    <row r="11" customFormat="false" ht="17.4" hidden="false" customHeight="true" outlineLevel="0" collapsed="false">
      <c r="A11" s="21" t="s">
        <v>29</v>
      </c>
      <c r="B11" s="21"/>
      <c r="C11" s="21"/>
      <c r="D11" s="21"/>
      <c r="E11" s="21"/>
      <c r="F11" s="21"/>
      <c r="G11" s="21"/>
      <c r="H11" s="21"/>
      <c r="I11" s="4" t="s">
        <v>2</v>
      </c>
    </row>
    <row r="12" customFormat="false" ht="15.25" hidden="false" customHeight="false" outlineLevel="0" collapsed="false">
      <c r="A12" s="5" t="s">
        <v>3</v>
      </c>
      <c r="B12" s="5" t="s">
        <v>4</v>
      </c>
      <c r="C12" s="5" t="s">
        <v>5</v>
      </c>
      <c r="D12" s="5" t="s">
        <v>6</v>
      </c>
      <c r="E12" s="5" t="s">
        <v>7</v>
      </c>
      <c r="F12" s="5" t="s">
        <v>8</v>
      </c>
      <c r="G12" s="5" t="s">
        <v>9</v>
      </c>
      <c r="H12" s="5" t="s">
        <v>10</v>
      </c>
      <c r="I12" s="7"/>
    </row>
    <row r="13" customFormat="false" ht="15.25" hidden="false" customHeight="false" outlineLevel="0" collapsed="false">
      <c r="A13" s="8" t="n">
        <v>3.9</v>
      </c>
      <c r="B13" s="8" t="n">
        <v>11</v>
      </c>
      <c r="C13" s="8" t="n">
        <v>4.24</v>
      </c>
      <c r="D13" s="8" t="n">
        <f aca="false">(A13+B13+C13)/3</f>
        <v>6.38</v>
      </c>
      <c r="E13" s="9" t="n">
        <v>1</v>
      </c>
      <c r="F13" s="10" t="n">
        <v>1</v>
      </c>
      <c r="G13" s="8" t="n">
        <f aca="false">(D13/F13)/12</f>
        <v>0.531666666666667</v>
      </c>
      <c r="H13" s="8" t="n">
        <f aca="false">G13</f>
        <v>0.531666666666667</v>
      </c>
      <c r="I13" s="11"/>
    </row>
    <row r="14" customFormat="false" ht="15.25" hidden="false" customHeight="false" outlineLevel="0" collapsed="false">
      <c r="A14" s="8"/>
      <c r="B14" s="8"/>
      <c r="C14" s="8"/>
      <c r="D14" s="8"/>
      <c r="E14" s="9"/>
      <c r="F14" s="9"/>
      <c r="G14" s="8"/>
      <c r="H14" s="8"/>
      <c r="I14" s="11"/>
    </row>
    <row r="15" customFormat="false" ht="15.25" hidden="false" customHeight="false" outlineLevel="0" collapsed="false">
      <c r="A15" s="21" t="s">
        <v>30</v>
      </c>
      <c r="B15" s="21"/>
      <c r="C15" s="21"/>
      <c r="D15" s="21"/>
      <c r="E15" s="21"/>
      <c r="F15" s="21"/>
      <c r="G15" s="21"/>
      <c r="H15" s="21"/>
      <c r="I15" s="4" t="s">
        <v>2</v>
      </c>
    </row>
    <row r="16" customFormat="false" ht="15.25" hidden="false" customHeight="false" outlineLevel="0" collapsed="false">
      <c r="A16" s="5" t="s">
        <v>3</v>
      </c>
      <c r="B16" s="5" t="s">
        <v>4</v>
      </c>
      <c r="C16" s="5" t="s">
        <v>5</v>
      </c>
      <c r="D16" s="5" t="s">
        <v>6</v>
      </c>
      <c r="E16" s="5" t="s">
        <v>7</v>
      </c>
      <c r="F16" s="5" t="s">
        <v>8</v>
      </c>
      <c r="G16" s="5" t="s">
        <v>9</v>
      </c>
      <c r="H16" s="5" t="s">
        <v>10</v>
      </c>
      <c r="I16" s="11"/>
    </row>
    <row r="17" customFormat="false" ht="15.25" hidden="false" customHeight="false" outlineLevel="0" collapsed="false">
      <c r="A17" s="8" t="n">
        <v>1.31</v>
      </c>
      <c r="B17" s="8" t="n">
        <v>1.17</v>
      </c>
      <c r="C17" s="8" t="n">
        <v>1.61</v>
      </c>
      <c r="D17" s="8" t="n">
        <f aca="false">(A17+B17+C17)/3</f>
        <v>1.36333333333333</v>
      </c>
      <c r="E17" s="9" t="n">
        <v>1</v>
      </c>
      <c r="F17" s="10" t="n">
        <v>1</v>
      </c>
      <c r="G17" s="8" t="n">
        <f aca="false">(D17/F17)/12*250</f>
        <v>28.4027777777778</v>
      </c>
      <c r="H17" s="8" t="n">
        <f aca="false">G17</f>
        <v>28.4027777777778</v>
      </c>
      <c r="I17" s="11"/>
    </row>
    <row r="18" customFormat="false" ht="15.25" hidden="false" customHeight="false" outlineLevel="0" collapsed="false">
      <c r="A18" s="8"/>
      <c r="B18" s="8"/>
      <c r="C18" s="8"/>
      <c r="D18" s="8"/>
      <c r="E18" s="9"/>
      <c r="F18" s="9"/>
      <c r="G18" s="8"/>
      <c r="H18" s="8"/>
      <c r="I18" s="11"/>
    </row>
    <row r="19" customFormat="false" ht="17.4" hidden="false" customHeight="true" outlineLevel="0" collapsed="false">
      <c r="A19" s="21" t="s">
        <v>31</v>
      </c>
      <c r="B19" s="21"/>
      <c r="C19" s="21"/>
      <c r="D19" s="21"/>
      <c r="E19" s="21"/>
      <c r="F19" s="21"/>
      <c r="G19" s="21"/>
      <c r="H19" s="21"/>
      <c r="I19" s="4" t="s">
        <v>2</v>
      </c>
    </row>
    <row r="20" customFormat="false" ht="15.25" hidden="false" customHeight="false" outlineLevel="0" collapsed="false">
      <c r="A20" s="5" t="s">
        <v>3</v>
      </c>
      <c r="B20" s="5" t="s">
        <v>4</v>
      </c>
      <c r="C20" s="5" t="s">
        <v>5</v>
      </c>
      <c r="D20" s="5" t="s">
        <v>6</v>
      </c>
      <c r="E20" s="5" t="s">
        <v>7</v>
      </c>
      <c r="F20" s="5" t="s">
        <v>8</v>
      </c>
      <c r="G20" s="5" t="s">
        <v>9</v>
      </c>
      <c r="H20" s="5" t="s">
        <v>10</v>
      </c>
      <c r="I20" s="11"/>
    </row>
    <row r="21" customFormat="false" ht="15.25" hidden="false" customHeight="false" outlineLevel="0" collapsed="false">
      <c r="A21" s="8" t="n">
        <v>13.02</v>
      </c>
      <c r="B21" s="8" t="n">
        <v>19.54</v>
      </c>
      <c r="C21" s="8" t="n">
        <v>17.96</v>
      </c>
      <c r="D21" s="8" t="n">
        <f aca="false">(A21+B21+C21)/3</f>
        <v>16.84</v>
      </c>
      <c r="E21" s="9" t="n">
        <v>1</v>
      </c>
      <c r="F21" s="10" t="n">
        <v>1</v>
      </c>
      <c r="G21" s="8" t="n">
        <f aca="false">(D21/F21)/12*4</f>
        <v>5.61333333333333</v>
      </c>
      <c r="H21" s="8" t="n">
        <f aca="false">G21</f>
        <v>5.61333333333333</v>
      </c>
      <c r="I21" s="11"/>
    </row>
    <row r="22" customFormat="false" ht="15.25" hidden="false" customHeight="false" outlineLevel="0" collapsed="false">
      <c r="A22" s="8"/>
      <c r="B22" s="8"/>
      <c r="C22" s="8"/>
      <c r="D22" s="8"/>
      <c r="E22" s="9"/>
      <c r="F22" s="9"/>
      <c r="G22" s="8"/>
      <c r="H22" s="8"/>
      <c r="I22" s="11"/>
    </row>
    <row r="23" customFormat="false" ht="15.25" hidden="false" customHeight="false" outlineLevel="0" collapsed="false">
      <c r="A23" s="21" t="s">
        <v>33</v>
      </c>
      <c r="B23" s="21"/>
      <c r="C23" s="21"/>
      <c r="D23" s="21"/>
      <c r="E23" s="21"/>
      <c r="F23" s="21"/>
      <c r="G23" s="21"/>
      <c r="H23" s="21"/>
      <c r="I23" s="4" t="s">
        <v>2</v>
      </c>
    </row>
    <row r="24" customFormat="false" ht="15.25" hidden="false" customHeight="false" outlineLevel="0" collapsed="false">
      <c r="A24" s="5" t="s">
        <v>3</v>
      </c>
      <c r="B24" s="5" t="s">
        <v>4</v>
      </c>
      <c r="C24" s="5" t="s">
        <v>5</v>
      </c>
      <c r="D24" s="5" t="s">
        <v>6</v>
      </c>
      <c r="E24" s="5" t="s">
        <v>7</v>
      </c>
      <c r="F24" s="5" t="s">
        <v>8</v>
      </c>
      <c r="G24" s="5" t="s">
        <v>9</v>
      </c>
      <c r="H24" s="5" t="s">
        <v>10</v>
      </c>
      <c r="I24" s="11"/>
    </row>
    <row r="25" customFormat="false" ht="15.25" hidden="false" customHeight="false" outlineLevel="0" collapsed="false">
      <c r="A25" s="8" t="n">
        <v>5.8</v>
      </c>
      <c r="B25" s="8" t="n">
        <v>4.63</v>
      </c>
      <c r="C25" s="8" t="n">
        <v>47</v>
      </c>
      <c r="D25" s="8" t="n">
        <f aca="false">(A25+B25+C25)/3</f>
        <v>19.1433333333333</v>
      </c>
      <c r="E25" s="9" t="n">
        <v>1</v>
      </c>
      <c r="F25" s="10" t="n">
        <v>1</v>
      </c>
      <c r="G25" s="8" t="n">
        <f aca="false">(D25/F25)/12</f>
        <v>1.59527777777778</v>
      </c>
      <c r="H25" s="8" t="n">
        <f aca="false">G25</f>
        <v>1.59527777777778</v>
      </c>
      <c r="I25" s="11"/>
    </row>
    <row r="26" customFormat="false" ht="15.25" hidden="false" customHeight="false" outlineLevel="0" collapsed="false">
      <c r="A26" s="8"/>
      <c r="B26" s="8"/>
      <c r="C26" s="8"/>
      <c r="D26" s="8"/>
      <c r="E26" s="9"/>
      <c r="F26" s="9"/>
      <c r="G26" s="8"/>
      <c r="H26" s="8"/>
      <c r="I26" s="11"/>
    </row>
    <row r="27" customFormat="false" ht="15.25" hidden="false" customHeight="false" outlineLevel="0" collapsed="false">
      <c r="A27" s="21" t="s">
        <v>53</v>
      </c>
      <c r="B27" s="21"/>
      <c r="C27" s="21"/>
      <c r="D27" s="21"/>
      <c r="E27" s="21"/>
      <c r="F27" s="21"/>
      <c r="G27" s="21"/>
      <c r="H27" s="21"/>
      <c r="I27" s="4" t="s">
        <v>2</v>
      </c>
    </row>
    <row r="28" customFormat="false" ht="15.25" hidden="false" customHeight="false" outlineLevel="0" collapsed="false">
      <c r="A28" s="5" t="s">
        <v>3</v>
      </c>
      <c r="B28" s="5" t="s">
        <v>4</v>
      </c>
      <c r="C28" s="5" t="s">
        <v>5</v>
      </c>
      <c r="D28" s="5" t="s">
        <v>6</v>
      </c>
      <c r="E28" s="5" t="s">
        <v>7</v>
      </c>
      <c r="F28" s="5" t="s">
        <v>8</v>
      </c>
      <c r="G28" s="5" t="s">
        <v>9</v>
      </c>
      <c r="H28" s="5" t="s">
        <v>10</v>
      </c>
      <c r="I28" s="7"/>
    </row>
    <row r="29" customFormat="false" ht="15.25" hidden="false" customHeight="false" outlineLevel="0" collapsed="false">
      <c r="A29" s="8" t="n">
        <v>11.5</v>
      </c>
      <c r="B29" s="8" t="n">
        <v>12.21</v>
      </c>
      <c r="C29" s="8" t="n">
        <v>11.3</v>
      </c>
      <c r="D29" s="8" t="n">
        <f aca="false">(A29+B29+C29)/3</f>
        <v>11.67</v>
      </c>
      <c r="E29" s="9" t="n">
        <v>1</v>
      </c>
      <c r="F29" s="10" t="n">
        <v>1</v>
      </c>
      <c r="G29" s="8" t="n">
        <f aca="false">(D29/F29)/12*2</f>
        <v>1.945</v>
      </c>
      <c r="H29" s="8" t="n">
        <f aca="false">G29</f>
        <v>1.945</v>
      </c>
      <c r="I29" s="11"/>
    </row>
    <row r="30" customFormat="false" ht="15.25" hidden="false" customHeight="false" outlineLevel="0" collapsed="false">
      <c r="A30" s="8"/>
      <c r="B30" s="8"/>
      <c r="C30" s="8"/>
      <c r="D30" s="8"/>
      <c r="E30" s="9"/>
      <c r="F30" s="9"/>
      <c r="G30" s="8"/>
      <c r="H30" s="8"/>
      <c r="I30" s="11"/>
    </row>
    <row r="31" customFormat="false" ht="18.65" hidden="false" customHeight="true" outlineLevel="0" collapsed="false">
      <c r="A31" s="3" t="s">
        <v>17</v>
      </c>
      <c r="B31" s="3"/>
      <c r="C31" s="3"/>
      <c r="D31" s="3"/>
      <c r="E31" s="3"/>
      <c r="F31" s="3"/>
      <c r="G31" s="3"/>
      <c r="H31" s="3"/>
      <c r="I31" s="4" t="s">
        <v>2</v>
      </c>
    </row>
    <row r="32" customFormat="false" ht="15.25" hidden="false" customHeight="false" outlineLevel="0" collapsed="false">
      <c r="A32" s="5" t="s">
        <v>3</v>
      </c>
      <c r="B32" s="5" t="s">
        <v>4</v>
      </c>
      <c r="C32" s="5" t="s">
        <v>5</v>
      </c>
      <c r="D32" s="5" t="s">
        <v>6</v>
      </c>
      <c r="E32" s="5" t="s">
        <v>7</v>
      </c>
      <c r="F32" s="6" t="s">
        <v>8</v>
      </c>
      <c r="G32" s="22" t="s">
        <v>9</v>
      </c>
      <c r="H32" s="5" t="s">
        <v>10</v>
      </c>
      <c r="I32" s="7"/>
    </row>
    <row r="33" customFormat="false" ht="15.25" hidden="false" customHeight="false" outlineLevel="0" collapsed="false">
      <c r="A33" s="8" t="n">
        <v>35.56</v>
      </c>
      <c r="B33" s="8" t="n">
        <v>37.9</v>
      </c>
      <c r="C33" s="8" t="n">
        <v>35.5</v>
      </c>
      <c r="D33" s="8" t="n">
        <f aca="false">(A33+B33+C33)/3</f>
        <v>36.32</v>
      </c>
      <c r="E33" s="9" t="n">
        <v>1</v>
      </c>
      <c r="F33" s="10" t="n">
        <v>1</v>
      </c>
      <c r="G33" s="8" t="n">
        <f aca="false">(D33/F33)/12*3</f>
        <v>9.08</v>
      </c>
      <c r="H33" s="8" t="n">
        <f aca="false">G33</f>
        <v>9.08</v>
      </c>
      <c r="I33" s="11"/>
    </row>
    <row r="34" customFormat="false" ht="14.05" hidden="false" customHeight="false" outlineLevel="0" collapsed="false">
      <c r="I34" s="11"/>
    </row>
    <row r="35" customFormat="false" ht="17.4" hidden="false" customHeight="true" outlineLevel="0" collapsed="false">
      <c r="A35" s="21" t="s">
        <v>84</v>
      </c>
      <c r="B35" s="21"/>
      <c r="C35" s="21"/>
      <c r="D35" s="21"/>
      <c r="E35" s="21"/>
      <c r="F35" s="21"/>
      <c r="G35" s="21"/>
      <c r="H35" s="21"/>
      <c r="I35" s="4" t="s">
        <v>2</v>
      </c>
    </row>
    <row r="36" customFormat="false" ht="15.25" hidden="false" customHeight="false" outlineLevel="0" collapsed="false">
      <c r="A36" s="5" t="s">
        <v>3</v>
      </c>
      <c r="B36" s="5" t="s">
        <v>4</v>
      </c>
      <c r="C36" s="5" t="s">
        <v>5</v>
      </c>
      <c r="D36" s="5" t="s">
        <v>6</v>
      </c>
      <c r="E36" s="5" t="s">
        <v>7</v>
      </c>
      <c r="F36" s="5" t="s">
        <v>8</v>
      </c>
      <c r="G36" s="5" t="s">
        <v>9</v>
      </c>
      <c r="H36" s="5" t="s">
        <v>10</v>
      </c>
      <c r="I36" s="7"/>
    </row>
    <row r="37" customFormat="false" ht="15.25" hidden="false" customHeight="false" outlineLevel="0" collapsed="false">
      <c r="A37" s="8" t="n">
        <v>22.9</v>
      </c>
      <c r="B37" s="8" t="n">
        <v>13.5</v>
      </c>
      <c r="C37" s="8" t="n">
        <v>13.7</v>
      </c>
      <c r="D37" s="8" t="n">
        <f aca="false">(A37+B37+C37)/3</f>
        <v>16.7</v>
      </c>
      <c r="E37" s="9" t="n">
        <v>1</v>
      </c>
      <c r="F37" s="10" t="n">
        <v>1</v>
      </c>
      <c r="G37" s="8" t="n">
        <f aca="false">(D37/F37)/12*6</f>
        <v>8.35</v>
      </c>
      <c r="H37" s="8" t="n">
        <f aca="false">G37</f>
        <v>8.35</v>
      </c>
      <c r="I37" s="11"/>
    </row>
    <row r="38" customFormat="false" ht="15.25" hidden="false" customHeight="false" outlineLevel="0" collapsed="false">
      <c r="A38" s="8"/>
      <c r="B38" s="8"/>
      <c r="C38" s="8"/>
      <c r="D38" s="8"/>
      <c r="E38" s="9"/>
      <c r="F38" s="9"/>
      <c r="G38" s="8"/>
      <c r="H38" s="8"/>
      <c r="I38" s="11"/>
    </row>
    <row r="39" customFormat="false" ht="17.4" hidden="false" customHeight="true" outlineLevel="0" collapsed="false">
      <c r="A39" s="3" t="s">
        <v>19</v>
      </c>
      <c r="B39" s="3"/>
      <c r="C39" s="3"/>
      <c r="D39" s="3"/>
      <c r="E39" s="3"/>
      <c r="F39" s="3"/>
      <c r="G39" s="3"/>
      <c r="H39" s="3"/>
      <c r="I39" s="4" t="s">
        <v>2</v>
      </c>
    </row>
    <row r="40" customFormat="false" ht="15.25" hidden="false" customHeight="false" outlineLevel="0" collapsed="false">
      <c r="A40" s="5" t="s">
        <v>3</v>
      </c>
      <c r="B40" s="5" t="s">
        <v>4</v>
      </c>
      <c r="C40" s="5" t="s">
        <v>5</v>
      </c>
      <c r="D40" s="5" t="s">
        <v>6</v>
      </c>
      <c r="E40" s="5" t="s">
        <v>7</v>
      </c>
      <c r="F40" s="6" t="s">
        <v>8</v>
      </c>
      <c r="G40" s="5" t="s">
        <v>9</v>
      </c>
      <c r="H40" s="5" t="s">
        <v>10</v>
      </c>
      <c r="I40" s="6"/>
    </row>
    <row r="41" customFormat="false" ht="15.25" hidden="false" customHeight="false" outlineLevel="0" collapsed="false">
      <c r="A41" s="8" t="n">
        <v>94.9</v>
      </c>
      <c r="B41" s="8" t="n">
        <v>49.9</v>
      </c>
      <c r="C41" s="8" t="n">
        <v>78</v>
      </c>
      <c r="D41" s="8" t="n">
        <f aca="false">(A41+B41+C41)/3</f>
        <v>74.2666666666667</v>
      </c>
      <c r="E41" s="9" t="n">
        <v>1</v>
      </c>
      <c r="F41" s="10" t="n">
        <v>1</v>
      </c>
      <c r="G41" s="8" t="n">
        <f aca="false">(D41/F41)/12*3</f>
        <v>18.5666666666667</v>
      </c>
      <c r="H41" s="8" t="n">
        <f aca="false">G41</f>
        <v>18.5666666666667</v>
      </c>
      <c r="I41" s="11"/>
    </row>
    <row r="42" customFormat="false" ht="15" hidden="false" customHeight="false" outlineLevel="0" collapsed="false">
      <c r="A42" s="8"/>
      <c r="B42" s="8"/>
      <c r="C42" s="8"/>
      <c r="D42" s="8"/>
      <c r="E42" s="9"/>
      <c r="F42" s="10"/>
      <c r="G42" s="8"/>
      <c r="H42" s="8"/>
      <c r="I42" s="11"/>
    </row>
    <row r="43" customFormat="false" ht="15" hidden="false" customHeight="false" outlineLevel="0" collapsed="false">
      <c r="A43" s="3" t="s">
        <v>20</v>
      </c>
      <c r="B43" s="3"/>
      <c r="C43" s="3"/>
      <c r="D43" s="3"/>
      <c r="E43" s="3"/>
      <c r="F43" s="3"/>
      <c r="G43" s="3"/>
      <c r="H43" s="3"/>
      <c r="I43" s="4" t="s">
        <v>2</v>
      </c>
    </row>
    <row r="44" customFormat="false" ht="15" hidden="false" customHeight="false" outlineLevel="0" collapsed="false">
      <c r="A44" s="5" t="s">
        <v>3</v>
      </c>
      <c r="B44" s="5" t="s">
        <v>4</v>
      </c>
      <c r="C44" s="5" t="s">
        <v>5</v>
      </c>
      <c r="D44" s="5" t="s">
        <v>6</v>
      </c>
      <c r="E44" s="5" t="s">
        <v>7</v>
      </c>
      <c r="F44" s="6" t="s">
        <v>8</v>
      </c>
      <c r="G44" s="5" t="s">
        <v>9</v>
      </c>
      <c r="H44" s="5" t="s">
        <v>10</v>
      </c>
      <c r="I44" s="6"/>
    </row>
    <row r="45" customFormat="false" ht="15" hidden="false" customHeight="false" outlineLevel="0" collapsed="false">
      <c r="A45" s="8" t="n">
        <v>4.7</v>
      </c>
      <c r="B45" s="8" t="n">
        <v>4.1</v>
      </c>
      <c r="C45" s="8" t="n">
        <v>3.4</v>
      </c>
      <c r="D45" s="8" t="n">
        <f aca="false">(A45+B45+C45)/3</f>
        <v>4.06666666666667</v>
      </c>
      <c r="E45" s="9" t="n">
        <v>1</v>
      </c>
      <c r="F45" s="10" t="n">
        <v>1</v>
      </c>
      <c r="G45" s="8" t="n">
        <f aca="false">(D45/F45)/12</f>
        <v>0.338888888888889</v>
      </c>
      <c r="H45" s="8" t="n">
        <f aca="false">G45</f>
        <v>0.338888888888889</v>
      </c>
      <c r="I45" s="11"/>
    </row>
    <row r="46" customFormat="false" ht="15" hidden="false" customHeight="false" outlineLevel="0" collapsed="false">
      <c r="A46" s="8"/>
      <c r="B46" s="8"/>
      <c r="C46" s="8"/>
      <c r="D46" s="8"/>
      <c r="E46" s="9"/>
      <c r="F46" s="10"/>
      <c r="G46" s="8"/>
      <c r="H46" s="8"/>
      <c r="I46" s="11"/>
    </row>
    <row r="47" customFormat="false" ht="15" hidden="false" customHeight="false" outlineLevel="0" collapsed="false">
      <c r="A47" s="3" t="s">
        <v>21</v>
      </c>
      <c r="B47" s="3"/>
      <c r="C47" s="3"/>
      <c r="D47" s="3"/>
      <c r="E47" s="3"/>
      <c r="F47" s="3"/>
      <c r="G47" s="3"/>
      <c r="H47" s="3"/>
      <c r="I47" s="4" t="s">
        <v>2</v>
      </c>
    </row>
    <row r="48" customFormat="false" ht="15" hidden="false" customHeight="false" outlineLevel="0" collapsed="false">
      <c r="A48" s="5" t="s">
        <v>3</v>
      </c>
      <c r="B48" s="5" t="s">
        <v>4</v>
      </c>
      <c r="C48" s="5" t="s">
        <v>5</v>
      </c>
      <c r="D48" s="5" t="s">
        <v>6</v>
      </c>
      <c r="E48" s="5" t="s">
        <v>7</v>
      </c>
      <c r="F48" s="6" t="s">
        <v>8</v>
      </c>
      <c r="G48" s="5" t="s">
        <v>9</v>
      </c>
      <c r="H48" s="5" t="s">
        <v>10</v>
      </c>
      <c r="I48" s="6"/>
    </row>
    <row r="49" customFormat="false" ht="15" hidden="false" customHeight="false" outlineLevel="0" collapsed="false">
      <c r="A49" s="8" t="n">
        <v>1.3</v>
      </c>
      <c r="B49" s="8" t="n">
        <v>1.59</v>
      </c>
      <c r="C49" s="8" t="n">
        <v>1.88</v>
      </c>
      <c r="D49" s="8" t="n">
        <f aca="false">(A49+B49+C49)/3</f>
        <v>1.59</v>
      </c>
      <c r="E49" s="9" t="n">
        <v>1</v>
      </c>
      <c r="F49" s="10" t="n">
        <v>1</v>
      </c>
      <c r="G49" s="8" t="n">
        <f aca="false">(D49/F49)/12</f>
        <v>0.1325</v>
      </c>
      <c r="H49" s="8" t="n">
        <f aca="false">G49</f>
        <v>0.1325</v>
      </c>
      <c r="I49" s="11"/>
    </row>
    <row r="50" customFormat="false" ht="15" hidden="false" customHeight="false" outlineLevel="0" collapsed="false">
      <c r="A50" s="8"/>
      <c r="B50" s="8"/>
      <c r="C50" s="8"/>
      <c r="D50" s="8"/>
      <c r="E50" s="9"/>
      <c r="F50" s="10"/>
      <c r="G50" s="8"/>
      <c r="H50" s="8"/>
      <c r="I50" s="11"/>
    </row>
    <row r="51" customFormat="false" ht="15" hidden="false" customHeight="false" outlineLevel="0" collapsed="false">
      <c r="A51" s="3" t="s">
        <v>22</v>
      </c>
      <c r="B51" s="3"/>
      <c r="C51" s="3"/>
      <c r="D51" s="3"/>
      <c r="E51" s="3"/>
      <c r="F51" s="3"/>
      <c r="G51" s="3"/>
      <c r="H51" s="3"/>
      <c r="I51" s="4" t="s">
        <v>2</v>
      </c>
    </row>
    <row r="52" customFormat="false" ht="15" hidden="false" customHeight="false" outlineLevel="0" collapsed="false">
      <c r="A52" s="5" t="s">
        <v>3</v>
      </c>
      <c r="B52" s="5" t="s">
        <v>4</v>
      </c>
      <c r="C52" s="5" t="s">
        <v>5</v>
      </c>
      <c r="D52" s="5" t="s">
        <v>6</v>
      </c>
      <c r="E52" s="5" t="s">
        <v>7</v>
      </c>
      <c r="F52" s="6" t="s">
        <v>8</v>
      </c>
      <c r="G52" s="5" t="s">
        <v>9</v>
      </c>
      <c r="H52" s="5" t="s">
        <v>10</v>
      </c>
      <c r="I52" s="6"/>
    </row>
    <row r="53" customFormat="false" ht="15" hidden="false" customHeight="false" outlineLevel="0" collapsed="false">
      <c r="A53" s="8" t="n">
        <v>1499</v>
      </c>
      <c r="B53" s="8" t="n">
        <v>1199</v>
      </c>
      <c r="C53" s="8" t="n">
        <v>1299.9</v>
      </c>
      <c r="D53" s="8" t="n">
        <f aca="false">(A53+B53+C53)/3</f>
        <v>1332.63333333333</v>
      </c>
      <c r="E53" s="9" t="n">
        <v>0.1</v>
      </c>
      <c r="F53" s="10" t="n">
        <v>10</v>
      </c>
      <c r="G53" s="8" t="n">
        <f aca="false">(D53/F53)/12*4</f>
        <v>44.4211111111111</v>
      </c>
      <c r="H53" s="8" t="n">
        <f aca="false">G53/114</f>
        <v>0.389658869395712</v>
      </c>
      <c r="I53" s="11"/>
    </row>
    <row r="54" customFormat="false" ht="15" hidden="false" customHeight="false" outlineLevel="0" collapsed="false">
      <c r="A54" s="8"/>
      <c r="B54" s="8"/>
      <c r="C54" s="8"/>
      <c r="D54" s="8"/>
      <c r="E54" s="9"/>
      <c r="F54" s="9"/>
      <c r="G54" s="8"/>
      <c r="H54" s="8"/>
      <c r="I54" s="11"/>
    </row>
    <row r="55" customFormat="false" ht="15" hidden="false" customHeight="false" outlineLevel="0" collapsed="false">
      <c r="A55" s="17" t="s">
        <v>23</v>
      </c>
      <c r="B55" s="17"/>
      <c r="C55" s="17"/>
      <c r="D55" s="17"/>
      <c r="E55" s="17"/>
      <c r="F55" s="17"/>
      <c r="G55" s="18" t="n">
        <f aca="false">(G5+G9+G13+G17+G21+G25+G29+G33+G37+G41+G45+G49+G53)</f>
        <v>122.351666666667</v>
      </c>
      <c r="H55" s="18" t="n">
        <f aca="false">(H5+H9+H13+H17+H21+H25+H29+H33+H37+H41+H45+H49+H53)</f>
        <v>78.3202144249513</v>
      </c>
    </row>
    <row r="56" customFormat="false" ht="13.8" hidden="false" customHeight="false" outlineLevel="0" collapsed="false"/>
    <row r="57" customFormat="false" ht="15" hidden="false" customHeight="false" outlineLevel="0" collapsed="false">
      <c r="A57" s="19" t="s">
        <v>24</v>
      </c>
      <c r="B57" s="19"/>
      <c r="C57" s="19"/>
      <c r="D57" s="19"/>
      <c r="E57" s="19"/>
      <c r="F57" s="19"/>
      <c r="G57" s="20" t="n">
        <f aca="false">(G53)</f>
        <v>44.4211111111111</v>
      </c>
      <c r="H57" s="20" t="n">
        <f aca="false">(H53)</f>
        <v>0.389658869395712</v>
      </c>
    </row>
    <row r="58" customFormat="false" ht="13.8" hidden="false" customHeight="false" outlineLevel="0" collapsed="false"/>
    <row r="59" customFormat="false" ht="15" hidden="false" customHeight="false" outlineLevel="0" collapsed="false">
      <c r="A59" s="36" t="s">
        <v>85</v>
      </c>
      <c r="B59" s="36"/>
      <c r="C59" s="36"/>
      <c r="D59" s="36"/>
      <c r="E59" s="36"/>
      <c r="F59" s="36"/>
      <c r="G59" s="37" t="n">
        <f aca="false">(G5+G9+G13+G17+G21+G25+G29)</f>
        <v>41.4625</v>
      </c>
      <c r="H59" s="37" t="n">
        <f aca="false">(H5+H9+H13+H17+H21+H25+H29)</f>
        <v>41.4625</v>
      </c>
    </row>
    <row r="60" customFormat="false" ht="15" hidden="false" customHeight="false" outlineLevel="0" collapsed="false">
      <c r="A60" s="29"/>
      <c r="B60" s="38"/>
      <c r="C60" s="38"/>
      <c r="D60" s="38"/>
      <c r="E60" s="38"/>
      <c r="F60" s="38"/>
      <c r="G60" s="30"/>
      <c r="H60" s="30"/>
      <c r="I60" s="39"/>
    </row>
    <row r="61" customFormat="false" ht="15" hidden="false" customHeight="false" outlineLevel="0" collapsed="false">
      <c r="A61" s="19" t="s">
        <v>26</v>
      </c>
      <c r="B61" s="19"/>
      <c r="C61" s="19"/>
      <c r="D61" s="19"/>
      <c r="E61" s="19"/>
      <c r="F61" s="19"/>
      <c r="G61" s="20" t="n">
        <f aca="false">(G33+G37+G41+G45+G49)</f>
        <v>36.4680555555556</v>
      </c>
      <c r="H61" s="20" t="n">
        <f aca="false">(H33+H37+H41+H45+H49)</f>
        <v>36.4680555555556</v>
      </c>
    </row>
    <row r="62" customFormat="false" ht="13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9">
    <mergeCell ref="A1:H1"/>
    <mergeCell ref="A2:H2"/>
    <mergeCell ref="A3:H3"/>
    <mergeCell ref="A7:H7"/>
    <mergeCell ref="A11:H11"/>
    <mergeCell ref="A15:H15"/>
    <mergeCell ref="A19:H19"/>
    <mergeCell ref="A23:H23"/>
    <mergeCell ref="A27:H27"/>
    <mergeCell ref="A31:H31"/>
    <mergeCell ref="A35:H35"/>
    <mergeCell ref="A39:H39"/>
    <mergeCell ref="A43:H43"/>
    <mergeCell ref="A47:H47"/>
    <mergeCell ref="A51:H51"/>
    <mergeCell ref="A55:F55"/>
    <mergeCell ref="A57:F57"/>
    <mergeCell ref="A59:F59"/>
    <mergeCell ref="A61:F6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1687</TotalTime>
  <Application>LibreOffice/5.0.6.3$Windows_x86 LibreOffice_project/490fc03b25318460cfc54456516ea2519c11d1aa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2017-11-08T16:50:01Z</dcterms:created>
  <dc:language>pt-BR</dc:language>
  <dcterms:modified xsi:type="dcterms:W3CDTF">2017-12-18T18:06:19Z</dcterms:modified>
  <cp:revision>192</cp:revision>
</cp:coreProperties>
</file>